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SLM\2023\Reisekosten\"/>
    </mc:Choice>
  </mc:AlternateContent>
  <bookViews>
    <workbookView xWindow="0" yWindow="0" windowWidth="23040" windowHeight="8796"/>
  </bookViews>
  <sheets>
    <sheet name="Einzelreise" sheetId="18" r:id="rId1"/>
  </sheets>
  <definedNames>
    <definedName name="_xlnm.Print_Area" localSheetId="0">Einzelreise!$A$1:$AE$93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6" i="18" l="1"/>
  <c r="U56" i="18"/>
  <c r="U54" i="18"/>
  <c r="S54" i="18"/>
  <c r="AB54" i="18" s="1"/>
  <c r="D54" i="18"/>
  <c r="C1" i="18"/>
  <c r="AJ43" i="18" l="1"/>
  <c r="AK74" i="18"/>
  <c r="AJ74" i="18"/>
  <c r="AI74" i="18"/>
  <c r="AK72" i="18"/>
  <c r="AJ72" i="18"/>
  <c r="AI72" i="18"/>
  <c r="AK70" i="18"/>
  <c r="AJ70" i="18"/>
  <c r="AI70" i="18"/>
  <c r="AK68" i="18"/>
  <c r="AJ68" i="18"/>
  <c r="AI68" i="18"/>
  <c r="AK66" i="18"/>
  <c r="AJ66" i="18"/>
  <c r="AI66" i="18"/>
  <c r="U64" i="18"/>
  <c r="S64" i="18"/>
  <c r="P64" i="18"/>
  <c r="E64" i="18"/>
  <c r="D64" i="18"/>
  <c r="AL63" i="18"/>
  <c r="AI58" i="18"/>
  <c r="AH58" i="18"/>
  <c r="AI53" i="18"/>
  <c r="AH52" i="18"/>
  <c r="AB52" i="18" s="1"/>
  <c r="U50" i="18"/>
  <c r="AC47" i="18"/>
  <c r="O47" i="18"/>
  <c r="B47" i="18"/>
  <c r="AM43" i="18"/>
  <c r="AM47" i="18" s="1"/>
  <c r="AL43" i="18"/>
  <c r="AL47" i="18" s="1"/>
  <c r="D72" i="18" s="1"/>
  <c r="AK43" i="18"/>
  <c r="AI43" i="18"/>
  <c r="AC43" i="18"/>
  <c r="Y43" i="18"/>
  <c r="S43" i="18"/>
  <c r="Q43" i="18"/>
  <c r="O43" i="18"/>
  <c r="G43" i="18"/>
  <c r="B43" i="18"/>
  <c r="S41" i="18"/>
  <c r="N41" i="18"/>
  <c r="J41" i="18"/>
  <c r="G41" i="18"/>
  <c r="AI34" i="18"/>
  <c r="B33" i="18"/>
  <c r="AI30" i="18"/>
  <c r="U30" i="18"/>
  <c r="Q25" i="18"/>
  <c r="Q47" i="18" s="1"/>
  <c r="AA24" i="18"/>
  <c r="AA41" i="18" s="1"/>
  <c r="V24" i="18"/>
  <c r="U41" i="18" s="1"/>
  <c r="Y22" i="18"/>
  <c r="AL74" i="18" l="1"/>
  <c r="AL66" i="18"/>
  <c r="AJ47" i="18"/>
  <c r="C68" i="18" s="1"/>
  <c r="AL68" i="18"/>
  <c r="AK47" i="18"/>
  <c r="C70" i="18" s="1"/>
  <c r="AO43" i="18"/>
  <c r="AL72" i="18"/>
  <c r="AL70" i="18"/>
  <c r="D74" i="18"/>
  <c r="C74" i="18"/>
  <c r="AM49" i="18"/>
  <c r="AP74" i="18" s="1"/>
  <c r="AH74" i="18" s="1"/>
  <c r="E74" i="18"/>
  <c r="E72" i="18"/>
  <c r="AI47" i="18"/>
  <c r="AO47" i="18" s="1"/>
  <c r="C72" i="18"/>
  <c r="AL49" i="18"/>
  <c r="AP72" i="18" s="1"/>
  <c r="AH72" i="18" s="1"/>
  <c r="K66" i="18" l="1"/>
  <c r="D68" i="18"/>
  <c r="AJ49" i="18"/>
  <c r="AP68" i="18" s="1"/>
  <c r="AO68" i="18"/>
  <c r="AK49" i="18"/>
  <c r="AP70" i="18" s="1"/>
  <c r="AH70" i="18" s="1"/>
  <c r="AB70" i="18" s="1"/>
  <c r="D70" i="18"/>
  <c r="E68" i="18"/>
  <c r="E70" i="18"/>
  <c r="AO49" i="18"/>
  <c r="K68" i="18"/>
  <c r="AB72" i="18"/>
  <c r="W72" i="18"/>
  <c r="AM72" i="18"/>
  <c r="C66" i="18"/>
  <c r="AH42" i="18"/>
  <c r="AI49" i="18"/>
  <c r="AP66" i="18" s="1"/>
  <c r="E66" i="18"/>
  <c r="D66" i="18"/>
  <c r="AB74" i="18"/>
  <c r="W74" i="18"/>
  <c r="AM74" i="18"/>
  <c r="M68" i="18" l="1"/>
  <c r="M66" i="18"/>
  <c r="AO66" i="18" s="1"/>
  <c r="AM70" i="18"/>
  <c r="W70" i="18"/>
  <c r="AH68" i="18"/>
  <c r="AB68" i="18" s="1"/>
  <c r="AH49" i="18"/>
  <c r="AN66" i="18"/>
  <c r="AH66" i="18" s="1"/>
  <c r="AB66" i="18" l="1"/>
  <c r="AM66" i="18"/>
  <c r="W66" i="18"/>
  <c r="AM68" i="18" l="1"/>
  <c r="W68" i="18"/>
  <c r="AB77" i="18"/>
  <c r="AB83" i="18" s="1"/>
</calcChain>
</file>

<file path=xl/comments1.xml><?xml version="1.0" encoding="utf-8"?>
<comments xmlns="http://schemas.openxmlformats.org/spreadsheetml/2006/main">
  <authors>
    <author>Stefan Hofmann</author>
    <author>Dr. Stefan Hofmann</author>
  </authors>
  <commentList>
    <comment ref="T13" authorId="0" shapeId="0">
      <text>
        <r>
          <rPr>
            <b/>
            <sz val="8"/>
            <color indexed="39"/>
            <rFont val="Tahoma"/>
            <family val="2"/>
          </rPr>
          <t xml:space="preserve">Angabe aller Reiseziele erforderlich
</t>
        </r>
        <r>
          <rPr>
            <sz val="8"/>
            <color indexed="81"/>
            <rFont val="Tahoma"/>
            <family val="2"/>
          </rPr>
          <t>(jeweils PLZ Ort)</t>
        </r>
      </text>
    </comment>
    <comment ref="S17" authorId="1" shapeId="0">
      <text>
        <r>
          <rPr>
            <sz val="8"/>
            <color indexed="81"/>
            <rFont val="Tahoma"/>
            <family val="2"/>
          </rPr>
          <t>wenn Übernachtungspreis pro Nacht
den Wert von 74,80 € übersteigt, 
ist Begründung erforderlich</t>
        </r>
      </text>
    </comment>
    <comment ref="I22" authorId="0" shapeId="0">
      <text>
        <r>
          <rPr>
            <sz val="8"/>
            <color indexed="81"/>
            <rFont val="Tahoma"/>
            <family val="2"/>
          </rPr>
          <t xml:space="preserve">Datumsangaben im Format </t>
        </r>
        <r>
          <rPr>
            <b/>
            <sz val="8"/>
            <color indexed="12"/>
            <rFont val="Tahoma"/>
            <family val="2"/>
          </rPr>
          <t>"tt.mm.jj"</t>
        </r>
        <r>
          <rPr>
            <sz val="8"/>
            <color indexed="81"/>
            <rFont val="Tahoma"/>
            <family val="2"/>
          </rPr>
          <t xml:space="preserve"> eingeben</t>
        </r>
      </text>
    </comment>
    <comment ref="N22" authorId="0" shapeId="0">
      <text>
        <r>
          <rPr>
            <sz val="8"/>
            <color indexed="81"/>
            <rFont val="Tahoma"/>
            <family val="2"/>
          </rPr>
          <t>Uhrzeiten im Format "</t>
        </r>
        <r>
          <rPr>
            <b/>
            <sz val="8"/>
            <color indexed="12"/>
            <rFont val="Tahoma"/>
            <family val="2"/>
          </rPr>
          <t>hh:mm</t>
        </r>
        <r>
          <rPr>
            <sz val="8"/>
            <color indexed="81"/>
            <rFont val="Tahoma"/>
            <family val="2"/>
          </rPr>
          <t>" eingeben</t>
        </r>
      </text>
    </comment>
    <comment ref="I43" authorId="0" shapeId="0">
      <text>
        <r>
          <rPr>
            <sz val="8"/>
            <color indexed="81"/>
            <rFont val="Tahoma"/>
            <family val="2"/>
          </rPr>
          <t xml:space="preserve">Datumsangaben im Format </t>
        </r>
        <r>
          <rPr>
            <b/>
            <sz val="8"/>
            <color indexed="12"/>
            <rFont val="Tahoma"/>
            <family val="2"/>
          </rPr>
          <t>"tt.mm.jj"</t>
        </r>
        <r>
          <rPr>
            <sz val="8"/>
            <color indexed="81"/>
            <rFont val="Tahoma"/>
            <family val="2"/>
          </rPr>
          <t xml:space="preserve"> eingeben</t>
        </r>
      </text>
    </comment>
    <comment ref="N43" authorId="0" shapeId="0">
      <text>
        <r>
          <rPr>
            <sz val="8"/>
            <color indexed="81"/>
            <rFont val="Tahoma"/>
            <family val="2"/>
          </rPr>
          <t>Uhrzeiten im Format "</t>
        </r>
        <r>
          <rPr>
            <b/>
            <sz val="8"/>
            <color indexed="12"/>
            <rFont val="Tahoma"/>
            <family val="2"/>
          </rPr>
          <t>hh:mm</t>
        </r>
        <r>
          <rPr>
            <sz val="8"/>
            <color indexed="81"/>
            <rFont val="Tahoma"/>
            <family val="2"/>
          </rPr>
          <t>" eingeben</t>
        </r>
      </text>
    </comment>
    <comment ref="G66" authorId="0" shapeId="0">
      <text>
        <r>
          <rPr>
            <sz val="8"/>
            <color indexed="81"/>
            <rFont val="Arial"/>
            <family val="2"/>
          </rPr>
          <t>jeweils durch Ankreuzen kennzeichnen, ob vom
Tag n zum Tag n+1 übernachtet wurde - unabhängig 
davon, ob Übernachtungskosten ausgewiesen sind</t>
        </r>
      </text>
    </comment>
    <comment ref="P66" authorId="1" shapeId="0">
      <text>
        <r>
          <rPr>
            <sz val="8"/>
            <color indexed="81"/>
            <rFont val="Tahoma"/>
            <family val="2"/>
          </rPr>
          <t xml:space="preserve">jeweiliges Feld ankreuzen, wenn Mahlzeiten
</t>
        </r>
        <r>
          <rPr>
            <b/>
            <u/>
            <sz val="8"/>
            <color indexed="81"/>
            <rFont val="Tahoma"/>
            <family val="2"/>
          </rPr>
          <t>unentgeltlich</t>
        </r>
        <r>
          <rPr>
            <b/>
            <sz val="8"/>
            <color indexed="81"/>
            <rFont val="Tahoma"/>
            <family val="2"/>
          </rPr>
          <t xml:space="preserve"> erhalten wurden;
</t>
        </r>
        <r>
          <rPr>
            <sz val="8"/>
            <color indexed="81"/>
            <rFont val="Tahoma"/>
            <family val="2"/>
          </rPr>
          <t xml:space="preserve">Frühstück </t>
        </r>
        <r>
          <rPr>
            <b/>
            <sz val="8"/>
            <color indexed="81"/>
            <rFont val="Tahoma"/>
            <family val="2"/>
          </rPr>
          <t>jedoch nicht</t>
        </r>
        <r>
          <rPr>
            <sz val="8"/>
            <color indexed="81"/>
            <rFont val="Tahoma"/>
            <family val="2"/>
          </rPr>
          <t>, wenn dieses in 
Übernachtungsrechnung enthalten</t>
        </r>
      </text>
    </comment>
  </commentList>
</comments>
</file>

<file path=xl/sharedStrings.xml><?xml version="1.0" encoding="utf-8"?>
<sst xmlns="http://schemas.openxmlformats.org/spreadsheetml/2006/main" count="199" uniqueCount="149">
  <si>
    <t>Beleg Nr.</t>
  </si>
  <si>
    <t>Kto Haben</t>
  </si>
  <si>
    <t>Name</t>
  </si>
  <si>
    <t>Vorname</t>
  </si>
  <si>
    <t>Funktion</t>
  </si>
  <si>
    <t>Wohn-anschrift</t>
  </si>
  <si>
    <t>Dienstort</t>
  </si>
  <si>
    <t>Antrag</t>
  </si>
  <si>
    <t>Reisezweck/ggf. Einladung</t>
  </si>
  <si>
    <t>Übernachtung notwendig ?</t>
  </si>
  <si>
    <t>nein</t>
  </si>
  <si>
    <t>€</t>
  </si>
  <si>
    <t>Beginn der Dienstreise</t>
  </si>
  <si>
    <t xml:space="preserve">am </t>
  </si>
  <si>
    <t xml:space="preserve"> Uhr</t>
  </si>
  <si>
    <t>Ende</t>
  </si>
  <si>
    <t>am</t>
  </si>
  <si>
    <t>von</t>
  </si>
  <si>
    <t>Wohnung</t>
  </si>
  <si>
    <t>Dienststelle</t>
  </si>
  <si>
    <t xml:space="preserve">an  </t>
  </si>
  <si>
    <t>Beginn des Dienstgeschäftes</t>
  </si>
  <si>
    <t>Uhr</t>
  </si>
  <si>
    <t>Geltende Sätze</t>
  </si>
  <si>
    <t>ohne</t>
  </si>
  <si>
    <t>Beförderungsmittel</t>
  </si>
  <si>
    <t>Bahn</t>
  </si>
  <si>
    <t>Flugzeug</t>
  </si>
  <si>
    <t>Dienst-Kfz</t>
  </si>
  <si>
    <t>Privat-Kfz</t>
  </si>
  <si>
    <t>€/km</t>
  </si>
  <si>
    <t>Bus/Tram</t>
  </si>
  <si>
    <t>Mitfahrer</t>
  </si>
  <si>
    <t>amtl. Kennzeichen</t>
  </si>
  <si>
    <t>TG</t>
  </si>
  <si>
    <t>Erledigung von Dienstgeschäften an verschiedenen Geschäftsorten</t>
  </si>
  <si>
    <t>Einsparung von Reisekosten</t>
  </si>
  <si>
    <t>F</t>
  </si>
  <si>
    <t>M</t>
  </si>
  <si>
    <t>SBZ</t>
  </si>
  <si>
    <t>Mitnahme von weiteren Dienstreisenden</t>
  </si>
  <si>
    <t>erhebliche Arbeitszeitersparnis</t>
  </si>
  <si>
    <t xml:space="preserve">beantragt </t>
  </si>
  <si>
    <t xml:space="preserve"> genehmigt
 wie beantragt</t>
  </si>
  <si>
    <t>Datum/Unterschrift Dienstreisender</t>
  </si>
  <si>
    <t>Datum/Unterschrift zuständiger Leiter</t>
  </si>
  <si>
    <t>Abrechnung</t>
  </si>
  <si>
    <t>1.Tag</t>
  </si>
  <si>
    <t>2.Tag</t>
  </si>
  <si>
    <t>3.Tag</t>
  </si>
  <si>
    <t>4.Tag</t>
  </si>
  <si>
    <t>Tg</t>
  </si>
  <si>
    <t>Std</t>
  </si>
  <si>
    <t>tatsächliche Ausgaben</t>
  </si>
  <si>
    <t>Fahrkosten</t>
  </si>
  <si>
    <t>Benutzung Privat-Kfz</t>
  </si>
  <si>
    <t>=</t>
  </si>
  <si>
    <t>Übernachtung</t>
  </si>
  <si>
    <t>Betrag laut beigefügter Rechnung</t>
  </si>
  <si>
    <t>Abend</t>
  </si>
  <si>
    <t>Abzüge
gesamt</t>
  </si>
  <si>
    <t>Reisekosten gesamt</t>
  </si>
  <si>
    <t>abzüglich Reisekostenvorschuss</t>
  </si>
  <si>
    <t>noch zu überweisender Betrag</t>
  </si>
  <si>
    <t>Betrag in Worten:</t>
  </si>
  <si>
    <t>Ordnungsgemäße Durchführung des Dienstreiseauftrages und sachliche Richtigkeit der Abrechnung überprüft und bestätigt.
Betrag zur Zahlung angewiesen.</t>
  </si>
  <si>
    <t xml:space="preserve">Rechnerische Richtigkeit überprüft und bestätigt.
Banküberweisung / Auszahlung am: </t>
  </si>
  <si>
    <t>Datum:</t>
  </si>
  <si>
    <t>Unterschrift zuständiger Finanzbearbeiter</t>
  </si>
  <si>
    <t>Unterschrift Dienstreisender</t>
  </si>
  <si>
    <t>Unterschrift zuständiger Leiter</t>
  </si>
  <si>
    <t>Betrag bar erhalten / Unterschrift Dienstreisender</t>
  </si>
  <si>
    <r>
      <t>zzgl. Kraftstoffkosten für Dienst-Kfz</t>
    </r>
    <r>
      <rPr>
        <sz val="8"/>
        <rFont val="Arial"/>
        <family val="2"/>
      </rPr>
      <t xml:space="preserve"> (laut Beleg)</t>
    </r>
  </si>
  <si>
    <t>A</t>
  </si>
  <si>
    <t>mit</t>
  </si>
  <si>
    <t>Erstattungsssatz</t>
  </si>
  <si>
    <t xml:space="preserve">triftige Gründe für Benutzung eines Kfz </t>
  </si>
  <si>
    <t>Mittag</t>
  </si>
  <si>
    <t xml:space="preserve"> Datum</t>
  </si>
  <si>
    <t xml:space="preserve"> Kto Soll</t>
  </si>
  <si>
    <t>Gesamt-km</t>
  </si>
  <si>
    <t>Rad</t>
  </si>
  <si>
    <t>5.Tag</t>
  </si>
  <si>
    <r>
      <t>Abzug Frühstück</t>
    </r>
    <r>
      <rPr>
        <sz val="7"/>
        <rFont val="Arial"/>
        <family val="2"/>
      </rPr>
      <t xml:space="preserve"> (Hotel m. Ü/F)</t>
    </r>
  </si>
  <si>
    <t>x</t>
  </si>
  <si>
    <t>Dauer der Abwesenheit</t>
  </si>
  <si>
    <t>Tagegeldkürzung*</t>
  </si>
  <si>
    <t>nach</t>
  </si>
  <si>
    <t>Dienstreise von</t>
  </si>
  <si>
    <r>
      <t xml:space="preserve">Einen Reisekostenvorschuss habe ich </t>
    </r>
    <r>
      <rPr>
        <b/>
        <sz val="8"/>
        <rFont val="Arial"/>
        <family val="2"/>
      </rPr>
      <t>erhalten/nicht erhalten</t>
    </r>
    <r>
      <rPr>
        <sz val="8"/>
        <rFont val="Arial"/>
        <family val="2"/>
      </rPr>
      <t>.
Die nachgewiesenen Ausgaben waren notwendig und unvermeidbar. Rechnungsbelege sind beigefügt. 
Ich versichere die Richtigkeit meiner Angaben.</t>
    </r>
  </si>
  <si>
    <t>Jahr</t>
  </si>
  <si>
    <t>Landessportbund
Sachsen e.V.</t>
  </si>
  <si>
    <r>
      <rPr>
        <b/>
        <sz val="10"/>
        <rFont val="Arial"/>
        <family val="2"/>
      </rPr>
      <t>Dienstreise von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(PLZ Ort)</t>
    </r>
  </si>
  <si>
    <r>
      <rPr>
        <b/>
        <sz val="10"/>
        <rFont val="Arial"/>
        <family val="2"/>
      </rPr>
      <t>nach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(PLZ Ort)</t>
    </r>
  </si>
  <si>
    <t>bleibt</t>
  </si>
  <si>
    <r>
      <t>TG</t>
    </r>
    <r>
      <rPr>
        <sz val="7"/>
        <rFont val="Arial"/>
        <family val="2"/>
      </rPr>
      <t xml:space="preserve">
pro Tg</t>
    </r>
  </si>
  <si>
    <t>mit Frühstück</t>
  </si>
  <si>
    <r>
      <rPr>
        <b/>
        <sz val="7"/>
        <rFont val="Arial"/>
        <family val="2"/>
      </rPr>
      <t>Mitnahme von</t>
    </r>
    <r>
      <rPr>
        <sz val="7"/>
        <rFont val="Arial"/>
        <family val="2"/>
      </rPr>
      <t xml:space="preserve">
(PLZ Ort)</t>
    </r>
  </si>
  <si>
    <r>
      <t>Mitfahrer</t>
    </r>
    <r>
      <rPr>
        <sz val="7"/>
        <rFont val="Arial"/>
        <family val="2"/>
      </rPr>
      <t xml:space="preserve">
(Name, Vorname)</t>
    </r>
  </si>
  <si>
    <t>Geschäftsort mit Bahn/ÖPNV nicht oder nicht zeitgerecht erreichbar</t>
  </si>
  <si>
    <t>ja      Preis pro Nacht</t>
  </si>
  <si>
    <t>Mitnahme von größerem dienstlichen Gepäck, umfangreichen Akten etc.</t>
  </si>
  <si>
    <t>% vom für 24 Std zu gewährenden TG,
jedoch mindestens SBZ-Wert</t>
  </si>
  <si>
    <r>
      <t xml:space="preserve">Mitnahme bis
</t>
    </r>
    <r>
      <rPr>
        <sz val="7"/>
        <rFont val="Arial"/>
        <family val="2"/>
      </rPr>
      <t>(PLZ Ort)</t>
    </r>
  </si>
  <si>
    <t>und
zurück</t>
  </si>
  <si>
    <t>Beginn der Reise (PLZ Ort)</t>
  </si>
  <si>
    <t>Reiseziel/e (PLZ Ort)</t>
  </si>
  <si>
    <t>IBAN</t>
  </si>
  <si>
    <t>BIC</t>
  </si>
  <si>
    <r>
      <t>³</t>
    </r>
    <r>
      <rPr>
        <b/>
        <sz val="8"/>
        <color indexed="47"/>
        <rFont val="Arial"/>
        <family val="2"/>
      </rPr>
      <t>14</t>
    </r>
  </si>
  <si>
    <t>= 24 Std.</t>
  </si>
  <si>
    <t>= 24</t>
  </si>
  <si>
    <r>
      <t xml:space="preserve">³ </t>
    </r>
    <r>
      <rPr>
        <b/>
        <sz val="8"/>
        <rFont val="Arial"/>
        <family val="2"/>
      </rPr>
      <t>8</t>
    </r>
  </si>
  <si>
    <t>Tagegeld</t>
  </si>
  <si>
    <t>Dauer des Dienstgeschäfts &gt; 8 Std.</t>
  </si>
  <si>
    <t>Abwesenheit</t>
  </si>
  <si>
    <t>DR über Nacht</t>
  </si>
  <si>
    <t>Dauer (Std.)</t>
  </si>
  <si>
    <r>
      <t>&gt;</t>
    </r>
    <r>
      <rPr>
        <sz val="8"/>
        <rFont val="Arial"/>
        <family val="2"/>
      </rPr>
      <t xml:space="preserve"> 8 Std.</t>
    </r>
  </si>
  <si>
    <t>Übern</t>
  </si>
  <si>
    <r>
      <t>&lt; 8 Std.</t>
    </r>
    <r>
      <rPr>
        <vertAlign val="superscript"/>
        <sz val="8"/>
        <rFont val="Arial"/>
        <family val="2"/>
      </rPr>
      <t>1)</t>
    </r>
  </si>
  <si>
    <r>
      <t>Früh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</si>
  <si>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Frühstück nur eintragen, wenn nicht in Übernachtungsrechnung enthalten</t>
    </r>
  </si>
  <si>
    <t>Tagegeldanspruch ein-/mehrtägige DR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</si>
  <si>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bei mehrtägigen DR </t>
    </r>
    <r>
      <rPr>
        <u/>
        <sz val="8"/>
        <rFont val="Arial"/>
        <family val="2"/>
      </rPr>
      <t>mit Übernachtung</t>
    </r>
    <r>
      <rPr>
        <sz val="8"/>
        <rFont val="Arial"/>
        <family val="2"/>
      </rPr>
      <t xml:space="preserve">
keine Mindestabwesenheitsdauer
am Anfangs- und am Endtag</t>
    </r>
  </si>
  <si>
    <r>
      <rPr>
        <b/>
        <sz val="8"/>
        <rFont val="Arial"/>
        <family val="2"/>
      </rPr>
      <t xml:space="preserve">a) </t>
    </r>
    <r>
      <rPr>
        <b/>
        <u/>
        <sz val="8"/>
        <rFont val="Arial"/>
        <family val="2"/>
      </rPr>
      <t>ein- und mehrtägige DR</t>
    </r>
    <r>
      <rPr>
        <b/>
        <sz val="8"/>
        <rFont val="Arial"/>
        <family val="2"/>
      </rPr>
      <t xml:space="preserve"> - mit/ohne Übern.</t>
    </r>
  </si>
  <si>
    <t>Abzüge vom  Tagegeld</t>
  </si>
  <si>
    <r>
      <t xml:space="preserve">b) </t>
    </r>
    <r>
      <rPr>
        <b/>
        <u/>
        <sz val="8"/>
        <rFont val="Arial"/>
        <family val="2"/>
      </rPr>
      <t>DR über Nacht</t>
    </r>
    <r>
      <rPr>
        <b/>
        <sz val="8"/>
        <rFont val="Arial"/>
        <family val="2"/>
      </rPr>
      <t xml:space="preserve"> - ohne Übern.</t>
    </r>
  </si>
  <si>
    <t>für unentgeltlich erhaltene Mahlzeit(en)</t>
  </si>
  <si>
    <r>
      <rPr>
        <b/>
        <u/>
        <sz val="10"/>
        <rFont val="Arial"/>
        <family val="2"/>
      </rPr>
      <t>Tagegeld</t>
    </r>
    <r>
      <rPr>
        <b/>
        <sz val="10"/>
        <rFont val="Arial"/>
        <family val="2"/>
      </rPr>
      <t xml:space="preserve"> entsprechend Abwesenheit</t>
    </r>
  </si>
  <si>
    <r>
      <t xml:space="preserve">übernachtet </t>
    </r>
    <r>
      <rPr>
        <u/>
        <sz val="10"/>
        <color indexed="9"/>
        <rFont val="Arial"/>
        <family val="2"/>
      </rPr>
      <t>ohne</t>
    </r>
    <r>
      <rPr>
        <sz val="10"/>
        <color indexed="9"/>
        <rFont val="Arial"/>
        <family val="2"/>
      </rPr>
      <t xml:space="preserve"> Abrechnung</t>
    </r>
  </si>
  <si>
    <t>mehr</t>
  </si>
  <si>
    <t>zwei</t>
  </si>
  <si>
    <t>ein</t>
  </si>
  <si>
    <t>Wegstreckenentschädigung</t>
  </si>
  <si>
    <t xml:space="preserve"> </t>
  </si>
  <si>
    <r>
      <rPr>
        <b/>
        <sz val="7"/>
        <rFont val="Arial"/>
        <family val="2"/>
      </rPr>
      <t>mögliches Tagegeld</t>
    </r>
    <r>
      <rPr>
        <sz val="7"/>
        <rFont val="Arial"/>
        <family val="2"/>
      </rPr>
      <t xml:space="preserve"> (ab 01.01.2020 geändert: auf 14/28 €)</t>
    </r>
  </si>
  <si>
    <t>angelehnt an SäRKG</t>
  </si>
  <si>
    <r>
      <rPr>
        <b/>
        <sz val="7"/>
        <rFont val="Arial"/>
        <family val="2"/>
      </rPr>
      <t>Sachbezugswerte 2022</t>
    </r>
    <r>
      <rPr>
        <sz val="7"/>
        <rFont val="Arial"/>
        <family val="2"/>
      </rPr>
      <t xml:space="preserve"> (vgl. https://www.verein-aktuell.de/web/guest/externalcontent?_leongshared_template=HAUFEDETAIL&amp;_leongshared_externalcontentid=15_PORTLET_52864300)</t>
    </r>
  </si>
  <si>
    <t>ab 2023</t>
  </si>
  <si>
    <t>Mitnahme-
km *</t>
  </si>
  <si>
    <t>(* komplette individuelle Mitnahmestrecken exakt angeben,
 ggf. sinnvoll abkürzen)</t>
  </si>
  <si>
    <t>angepasst/überarbeitet 06.2023</t>
  </si>
  <si>
    <t>ab 10.06.2023</t>
  </si>
  <si>
    <t>Privat-Fahrrad</t>
  </si>
  <si>
    <t>Benutzung Bahn/Flugzeug/Taxi/sonstige Fahrkosten laut Beleg</t>
  </si>
  <si>
    <t>Benutzung Privat-Fahrrad</t>
  </si>
  <si>
    <t>Kostenanteil 'Frühstück' lt. Rechnung
oder pauschal 5,60</t>
  </si>
  <si>
    <r>
      <t>Erklärung</t>
    </r>
    <r>
      <rPr>
        <sz val="8"/>
        <rFont val="Arial"/>
        <family val="2"/>
      </rPr>
      <t xml:space="preserve"> notwendig,</t>
    </r>
    <r>
      <rPr>
        <b/>
        <sz val="8"/>
        <rFont val="Arial"/>
        <family val="2"/>
      </rPr>
      <t xml:space="preserve"> wenn</t>
    </r>
    <r>
      <rPr>
        <sz val="8"/>
        <rFont val="Arial"/>
        <family val="2"/>
      </rPr>
      <t xml:space="preserve"> Preis für </t>
    </r>
    <r>
      <rPr>
        <b/>
        <sz val="8"/>
        <rFont val="Arial"/>
        <family val="2"/>
      </rPr>
      <t>eine Übernachtung &gt; 90,00 €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</si>
</sst>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/mm/yy"/>
    <numFmt numFmtId="165" formatCode="_-* #,##0.00\ [$€-1]_-;\-* #,##0.00\ [$€-1]_-;_-* &quot;-&quot;??\ [$€-1]_-"/>
    <numFmt numFmtId="166" formatCode="0.0"/>
    <numFmt numFmtId="167" formatCode="#,##0.00\ [$€-1]"/>
    <numFmt numFmtId="168" formatCode="_-\ #,##0.00\ [$€-1]_-;\-\ #,##0.00\ [$€-1]_-;_-* &quot;-&quot;??\ [$€-1]_-;_-@_-"/>
    <numFmt numFmtId="169" formatCode="#,##0.00\ &quot;€&quot;"/>
    <numFmt numFmtId="170" formatCode="dd/mm/"/>
    <numFmt numFmtId="171" formatCode="#,##0\ &quot;€&quot;"/>
  </numFmts>
  <fonts count="66">
    <font>
      <sz val="10"/>
      <name val="CorpoS"/>
    </font>
    <font>
      <sz val="10"/>
      <name val="CorpoS"/>
    </font>
    <font>
      <sz val="10"/>
      <name val="Arial"/>
      <family val="2"/>
    </font>
    <font>
      <b/>
      <sz val="19"/>
      <color indexed="23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3"/>
      <name val="Arial"/>
      <family val="2"/>
    </font>
    <font>
      <b/>
      <sz val="8"/>
      <name val="Arial"/>
      <family val="2"/>
    </font>
    <font>
      <sz val="12"/>
      <color indexed="12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2"/>
      <color indexed="1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6.5"/>
      <name val="Arial"/>
      <family val="2"/>
    </font>
    <font>
      <b/>
      <i/>
      <u/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2"/>
      <name val="Wingdings"/>
      <charset val="2"/>
    </font>
    <font>
      <sz val="8"/>
      <color indexed="81"/>
      <name val="Tahoma"/>
      <family val="2"/>
    </font>
    <font>
      <b/>
      <sz val="8"/>
      <color indexed="12"/>
      <name val="Tahoma"/>
      <family val="2"/>
    </font>
    <font>
      <b/>
      <sz val="8"/>
      <name val="Symbol"/>
      <family val="1"/>
      <charset val="2"/>
    </font>
    <font>
      <sz val="7"/>
      <name val="CorpoS"/>
    </font>
    <font>
      <b/>
      <sz val="8"/>
      <color indexed="81"/>
      <name val="Tahoma"/>
      <family val="2"/>
    </font>
    <font>
      <b/>
      <sz val="8"/>
      <color indexed="39"/>
      <name val="Tahoma"/>
      <family val="2"/>
    </font>
    <font>
      <b/>
      <sz val="18"/>
      <color indexed="23"/>
      <name val="Arial"/>
      <family val="2"/>
    </font>
    <font>
      <b/>
      <u/>
      <sz val="8"/>
      <name val="Arial"/>
      <family val="2"/>
    </font>
    <font>
      <sz val="8"/>
      <name val="CorpoS"/>
    </font>
    <font>
      <b/>
      <sz val="8"/>
      <color indexed="47"/>
      <name val="Arial"/>
      <family val="2"/>
    </font>
    <font>
      <b/>
      <u/>
      <sz val="10"/>
      <name val="Arial"/>
      <family val="2"/>
    </font>
    <font>
      <sz val="8"/>
      <name val="Symbol"/>
      <family val="1"/>
      <charset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Arial"/>
      <family val="2"/>
    </font>
    <font>
      <u/>
      <sz val="8"/>
      <name val="Arial"/>
      <family val="2"/>
    </font>
    <font>
      <b/>
      <u/>
      <sz val="8"/>
      <color indexed="81"/>
      <name val="Tahoma"/>
      <family val="2"/>
    </font>
    <font>
      <u/>
      <sz val="10"/>
      <color indexed="9"/>
      <name val="Arial"/>
      <family val="2"/>
    </font>
    <font>
      <b/>
      <sz val="8"/>
      <color rgb="FF0000FF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b/>
      <sz val="10"/>
      <color rgb="FF0000FF"/>
      <name val="Arial"/>
      <family val="2"/>
    </font>
    <font>
      <b/>
      <sz val="9"/>
      <color theme="6" tint="-0.499984740745262"/>
      <name val="Arial"/>
      <family val="2"/>
    </font>
    <font>
      <b/>
      <sz val="9"/>
      <color rgb="FF0000FF"/>
      <name val="Arial"/>
      <family val="2"/>
    </font>
    <font>
      <sz val="7"/>
      <color theme="0" tint="-0.34998626667073579"/>
      <name val="Arial"/>
      <family val="2"/>
    </font>
    <font>
      <b/>
      <sz val="7"/>
      <color rgb="FFC00000"/>
      <name val="Arial"/>
      <family val="2"/>
    </font>
    <font>
      <b/>
      <sz val="8"/>
      <color theme="0" tint="-0.14999847407452621"/>
      <name val="Symbol"/>
      <family val="1"/>
      <charset val="2"/>
    </font>
    <font>
      <strike/>
      <sz val="7"/>
      <color theme="0"/>
      <name val="Arial"/>
      <family val="2"/>
    </font>
    <font>
      <b/>
      <sz val="8"/>
      <color theme="1"/>
      <name val="Arial"/>
      <family val="2"/>
    </font>
    <font>
      <sz val="8"/>
      <color theme="5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7"/>
      <color rgb="FFC00000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theme="1" tint="0.499984740745262"/>
      <name val="Arial"/>
      <family val="2"/>
    </font>
    <font>
      <sz val="10"/>
      <color theme="0"/>
      <name val="Arial"/>
      <family val="2"/>
    </font>
    <font>
      <b/>
      <sz val="16.8"/>
      <color theme="1" tint="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23"/>
      </top>
      <bottom/>
      <diagonal/>
    </border>
    <border>
      <left style="thick">
        <color theme="1" tint="0.499984740745262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8">
    <xf numFmtId="0" fontId="0" fillId="0" borderId="0" xfId="0"/>
    <xf numFmtId="0" fontId="0" fillId="2" borderId="1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left" indent="1"/>
      <protection hidden="1"/>
    </xf>
    <xf numFmtId="0" fontId="2" fillId="2" borderId="2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Alignment="1" applyProtection="1">
      <alignment horizontal="left" indent="1"/>
      <protection hidden="1"/>
    </xf>
    <xf numFmtId="0" fontId="2" fillId="2" borderId="3" xfId="0" applyFont="1" applyFill="1" applyBorder="1" applyProtection="1"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0" fontId="0" fillId="2" borderId="4" xfId="0" applyFill="1" applyBorder="1" applyProtection="1">
      <protection hidden="1"/>
    </xf>
    <xf numFmtId="167" fontId="0" fillId="2" borderId="4" xfId="0" applyNumberForma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167" fontId="2" fillId="0" borderId="0" xfId="0" applyNumberFormat="1" applyFont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167" fontId="2" fillId="0" borderId="8" xfId="0" applyNumberFormat="1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1" xfId="0" applyFont="1" applyBorder="1" applyAlignment="1" applyProtection="1">
      <alignment wrapText="1"/>
      <protection hidden="1"/>
    </xf>
    <xf numFmtId="0" fontId="2" fillId="0" borderId="11" xfId="0" applyFont="1" applyBorder="1" applyAlignment="1">
      <alignment wrapText="1"/>
    </xf>
    <xf numFmtId="0" fontId="2" fillId="0" borderId="0" xfId="0" applyFont="1" applyAlignment="1" applyProtection="1">
      <alignment horizontal="center" vertical="center"/>
      <protection hidden="1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center" vertical="center" shrinkToFi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167" fontId="2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indent="1"/>
    </xf>
    <xf numFmtId="0" fontId="2" fillId="0" borderId="17" xfId="0" applyFont="1" applyBorder="1" applyProtection="1">
      <protection hidden="1"/>
    </xf>
    <xf numFmtId="0" fontId="20" fillId="0" borderId="6" xfId="0" applyFont="1" applyBorder="1" applyAlignment="1" applyProtection="1">
      <alignment horizontal="left" vertical="top"/>
      <protection hidden="1"/>
    </xf>
    <xf numFmtId="0" fontId="2" fillId="0" borderId="6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1" fillId="0" borderId="8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Protection="1">
      <protection hidden="1"/>
    </xf>
    <xf numFmtId="0" fontId="0" fillId="0" borderId="1" xfId="0" applyBorder="1" applyAlignment="1" applyProtection="1">
      <alignment shrinkToFit="1"/>
      <protection hidden="1"/>
    </xf>
    <xf numFmtId="0" fontId="2" fillId="0" borderId="11" xfId="0" applyFont="1" applyBorder="1" applyProtection="1">
      <protection hidden="1"/>
    </xf>
    <xf numFmtId="167" fontId="2" fillId="0" borderId="6" xfId="0" applyNumberFormat="1" applyFont="1" applyBorder="1" applyProtection="1">
      <protection hidden="1"/>
    </xf>
    <xf numFmtId="0" fontId="2" fillId="0" borderId="0" xfId="0" applyFont="1" applyAlignment="1">
      <alignment horizontal="left" indent="1"/>
    </xf>
    <xf numFmtId="0" fontId="2" fillId="0" borderId="0" xfId="0" applyFont="1" applyAlignment="1" applyProtection="1">
      <alignment horizontal="left" vertical="center" indent="3"/>
      <protection hidden="1"/>
    </xf>
    <xf numFmtId="4" fontId="22" fillId="0" borderId="12" xfId="1" applyNumberFormat="1" applyFont="1" applyFill="1" applyBorder="1" applyAlignment="1" applyProtection="1">
      <alignment vertical="center"/>
      <protection hidden="1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vertical="center"/>
      <protection hidden="1"/>
    </xf>
    <xf numFmtId="4" fontId="12" fillId="0" borderId="0" xfId="1" applyNumberFormat="1" applyFont="1" applyFill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indent="3"/>
      <protection hidden="1"/>
    </xf>
    <xf numFmtId="0" fontId="4" fillId="0" borderId="1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4" fontId="12" fillId="0" borderId="0" xfId="0" applyNumberFormat="1" applyFont="1" applyAlignment="1" applyProtection="1">
      <alignment vertical="top"/>
      <protection hidden="1"/>
    </xf>
    <xf numFmtId="4" fontId="12" fillId="0" borderId="0" xfId="1" applyNumberFormat="1" applyFont="1" applyFill="1" applyBorder="1" applyAlignment="1" applyProtection="1">
      <alignment vertical="top"/>
      <protection hidden="1"/>
    </xf>
    <xf numFmtId="0" fontId="4" fillId="0" borderId="11" xfId="0" applyFont="1" applyBorder="1" applyAlignment="1" applyProtection="1">
      <alignment vertical="top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0" fontId="4" fillId="0" borderId="0" xfId="2" applyNumberFormat="1" applyFont="1" applyAlignment="1" applyProtection="1">
      <alignment horizontal="left" vertical="center"/>
      <protection hidden="1"/>
    </xf>
    <xf numFmtId="0" fontId="4" fillId="0" borderId="0" xfId="2" applyNumberFormat="1" applyFont="1" applyBorder="1" applyAlignment="1" applyProtection="1">
      <alignment horizontal="left" vertical="center"/>
      <protection hidden="1"/>
    </xf>
    <xf numFmtId="168" fontId="26" fillId="0" borderId="0" xfId="1" applyNumberFormat="1" applyFont="1" applyAlignment="1" applyProtection="1">
      <alignment vertical="center"/>
      <protection hidden="1"/>
    </xf>
    <xf numFmtId="4" fontId="26" fillId="0" borderId="0" xfId="1" applyNumberFormat="1" applyFont="1" applyAlignment="1" applyProtection="1">
      <alignment vertical="center"/>
      <protection hidden="1"/>
    </xf>
    <xf numFmtId="0" fontId="9" fillId="0" borderId="0" xfId="0" applyFont="1" applyAlignment="1">
      <alignment horizontal="center" vertical="center" wrapText="1"/>
    </xf>
    <xf numFmtId="0" fontId="7" fillId="0" borderId="20" xfId="0" applyFont="1" applyBorder="1" applyAlignment="1" applyProtection="1">
      <alignment vertical="center"/>
      <protection hidden="1"/>
    </xf>
    <xf numFmtId="0" fontId="23" fillId="0" borderId="21" xfId="0" applyFont="1" applyBorder="1" applyAlignment="1" applyProtection="1">
      <alignment vertical="center"/>
      <protection hidden="1"/>
    </xf>
    <xf numFmtId="0" fontId="7" fillId="0" borderId="21" xfId="0" applyFont="1" applyBorder="1" applyAlignment="1" applyProtection="1">
      <alignment vertical="center"/>
      <protection hidden="1"/>
    </xf>
    <xf numFmtId="4" fontId="9" fillId="0" borderId="0" xfId="0" applyNumberFormat="1" applyFont="1" applyAlignment="1" applyProtection="1">
      <alignment vertical="center"/>
      <protection hidden="1"/>
    </xf>
    <xf numFmtId="165" fontId="15" fillId="0" borderId="0" xfId="1" applyFont="1" applyFill="1" applyBorder="1" applyAlignment="1" applyProtection="1">
      <alignment vertical="center"/>
      <protection hidden="1"/>
    </xf>
    <xf numFmtId="4" fontId="9" fillId="0" borderId="0" xfId="0" applyNumberFormat="1" applyFont="1" applyProtection="1">
      <protection hidden="1"/>
    </xf>
    <xf numFmtId="0" fontId="2" fillId="2" borderId="22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167" fontId="2" fillId="2" borderId="0" xfId="0" applyNumberFormat="1" applyFont="1" applyFill="1" applyProtection="1">
      <protection hidden="1"/>
    </xf>
    <xf numFmtId="0" fontId="2" fillId="2" borderId="23" xfId="0" applyFont="1" applyFill="1" applyBorder="1" applyProtection="1"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2" fillId="2" borderId="24" xfId="0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167" fontId="2" fillId="2" borderId="25" xfId="0" applyNumberFormat="1" applyFont="1" applyFill="1" applyBorder="1" applyProtection="1">
      <protection hidden="1"/>
    </xf>
    <xf numFmtId="0" fontId="2" fillId="2" borderId="26" xfId="0" applyFont="1" applyFill="1" applyBorder="1" applyProtection="1">
      <protection hidden="1"/>
    </xf>
    <xf numFmtId="0" fontId="2" fillId="0" borderId="10" xfId="0" applyFont="1" applyBorder="1" applyAlignment="1" applyProtection="1">
      <alignment horizontal="left" vertical="top" indent="1"/>
      <protection hidden="1"/>
    </xf>
    <xf numFmtId="0" fontId="2" fillId="0" borderId="0" xfId="0" applyFont="1" applyAlignment="1" applyProtection="1">
      <alignment horizontal="left" vertical="top" indent="1"/>
      <protection hidden="1"/>
    </xf>
    <xf numFmtId="0" fontId="2" fillId="0" borderId="11" xfId="0" applyFont="1" applyBorder="1" applyAlignment="1" applyProtection="1">
      <alignment horizontal="left" vertical="top" indent="1"/>
      <protection hidden="1"/>
    </xf>
    <xf numFmtId="0" fontId="2" fillId="0" borderId="10" xfId="0" applyFont="1" applyBorder="1" applyAlignment="1" applyProtection="1">
      <alignment horizontal="left" indent="1"/>
      <protection hidden="1"/>
    </xf>
    <xf numFmtId="0" fontId="20" fillId="0" borderId="0" xfId="0" applyFont="1" applyAlignment="1" applyProtection="1">
      <alignment horizontal="left" wrapText="1" indent="1"/>
      <protection hidden="1"/>
    </xf>
    <xf numFmtId="0" fontId="2" fillId="0" borderId="11" xfId="0" applyFont="1" applyBorder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2" fillId="0" borderId="10" xfId="0" applyFont="1" applyBorder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/>
      <protection hidden="1"/>
    </xf>
    <xf numFmtId="0" fontId="20" fillId="0" borderId="6" xfId="0" applyFont="1" applyBorder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left" vertical="center" indent="1"/>
      <protection hidden="1"/>
    </xf>
    <xf numFmtId="2" fontId="25" fillId="0" borderId="0" xfId="0" applyNumberFormat="1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vertical="top" wrapText="1"/>
      <protection hidden="1"/>
    </xf>
    <xf numFmtId="0" fontId="4" fillId="4" borderId="0" xfId="0" applyFont="1" applyFill="1" applyAlignment="1" applyProtection="1">
      <alignment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12" fillId="0" borderId="12" xfId="0" applyFont="1" applyBorder="1" applyProtection="1">
      <protection hidden="1"/>
    </xf>
    <xf numFmtId="0" fontId="4" fillId="0" borderId="12" xfId="0" applyFont="1" applyBorder="1" applyProtection="1">
      <protection hidden="1"/>
    </xf>
    <xf numFmtId="0" fontId="19" fillId="3" borderId="1" xfId="0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top" shrinkToFit="1"/>
      <protection hidden="1"/>
    </xf>
    <xf numFmtId="0" fontId="19" fillId="5" borderId="0" xfId="0" applyFont="1" applyFill="1" applyAlignment="1" applyProtection="1">
      <alignment horizontal="center" vertical="center"/>
      <protection hidden="1"/>
    </xf>
    <xf numFmtId="9" fontId="25" fillId="5" borderId="0" xfId="0" applyNumberFormat="1" applyFont="1" applyFill="1" applyAlignment="1" applyProtection="1">
      <alignment horizontal="center" vertical="center"/>
      <protection hidden="1"/>
    </xf>
    <xf numFmtId="4" fontId="46" fillId="0" borderId="27" xfId="0" applyNumberFormat="1" applyFont="1" applyBorder="1" applyAlignment="1" applyProtection="1">
      <alignment horizontal="center" vertical="center" shrinkToFit="1"/>
      <protection hidden="1"/>
    </xf>
    <xf numFmtId="4" fontId="46" fillId="0" borderId="4" xfId="0" applyNumberFormat="1" applyFont="1" applyBorder="1" applyAlignment="1" applyProtection="1">
      <alignment horizontal="center" vertical="center" shrinkToFit="1"/>
      <protection hidden="1"/>
    </xf>
    <xf numFmtId="4" fontId="46" fillId="0" borderId="27" xfId="0" applyNumberFormat="1" applyFont="1" applyBorder="1" applyAlignment="1" applyProtection="1">
      <alignment horizontal="center" vertical="center"/>
      <protection hidden="1"/>
    </xf>
    <xf numFmtId="4" fontId="46" fillId="0" borderId="4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1" fontId="19" fillId="0" borderId="0" xfId="0" applyNumberFormat="1" applyFont="1" applyAlignment="1" applyProtection="1">
      <alignment horizontal="center" vertical="center"/>
      <protection hidden="1"/>
    </xf>
    <xf numFmtId="2" fontId="19" fillId="0" borderId="13" xfId="0" applyNumberFormat="1" applyFont="1" applyBorder="1" applyAlignment="1" applyProtection="1">
      <alignment horizontal="center" vertical="center" shrinkToFit="1"/>
      <protection hidden="1"/>
    </xf>
    <xf numFmtId="2" fontId="25" fillId="0" borderId="0" xfId="0" applyNumberFormat="1" applyFont="1" applyAlignment="1" applyProtection="1">
      <alignment vertical="center" shrinkToFit="1"/>
      <protection hidden="1"/>
    </xf>
    <xf numFmtId="4" fontId="25" fillId="0" borderId="0" xfId="0" applyNumberFormat="1" applyFont="1" applyAlignment="1" applyProtection="1">
      <alignment vertical="top" wrapText="1"/>
      <protection hidden="1"/>
    </xf>
    <xf numFmtId="0" fontId="25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horizontal="left"/>
      <protection hidden="1"/>
    </xf>
    <xf numFmtId="2" fontId="19" fillId="5" borderId="13" xfId="0" applyNumberFormat="1" applyFont="1" applyFill="1" applyBorder="1" applyAlignment="1" applyProtection="1">
      <alignment horizontal="center" vertical="center" shrinkToFit="1"/>
      <protection hidden="1"/>
    </xf>
    <xf numFmtId="2" fontId="19" fillId="5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25" fillId="0" borderId="0" xfId="0" applyFont="1" applyAlignment="1" applyProtection="1">
      <alignment horizontal="left" vertical="center" indent="3"/>
      <protection hidden="1"/>
    </xf>
    <xf numFmtId="0" fontId="25" fillId="0" borderId="0" xfId="0" applyFont="1" applyAlignment="1">
      <alignment vertical="center"/>
    </xf>
    <xf numFmtId="0" fontId="31" fillId="0" borderId="0" xfId="0" applyFont="1"/>
    <xf numFmtId="3" fontId="14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shrinkToFit="1"/>
    </xf>
    <xf numFmtId="0" fontId="0" fillId="2" borderId="27" xfId="0" applyFill="1" applyBorder="1" applyAlignment="1" applyProtection="1">
      <alignment horizontal="left"/>
      <protection hidden="1"/>
    </xf>
    <xf numFmtId="0" fontId="0" fillId="2" borderId="16" xfId="0" applyFill="1" applyBorder="1" applyAlignment="1" applyProtection="1">
      <alignment horizontal="left"/>
      <protection hidden="1"/>
    </xf>
    <xf numFmtId="0" fontId="0" fillId="2" borderId="15" xfId="0" applyFill="1" applyBorder="1" applyAlignment="1" applyProtection="1">
      <alignment horizontal="left"/>
      <protection hidden="1"/>
    </xf>
    <xf numFmtId="1" fontId="19" fillId="0" borderId="0" xfId="0" applyNumberFormat="1" applyFont="1" applyAlignment="1" applyProtection="1">
      <alignment horizontal="left" vertical="center" indent="1"/>
      <protection hidden="1"/>
    </xf>
    <xf numFmtId="0" fontId="4" fillId="0" borderId="0" xfId="0" applyFont="1" applyAlignment="1">
      <alignment horizontal="left" vertical="top" shrinkToFit="1"/>
    </xf>
    <xf numFmtId="0" fontId="25" fillId="0" borderId="0" xfId="0" applyFont="1" applyAlignment="1" applyProtection="1">
      <alignment vertical="top" shrinkToFit="1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/>
    </xf>
    <xf numFmtId="0" fontId="47" fillId="0" borderId="0" xfId="0" applyFont="1" applyAlignment="1" applyProtection="1">
      <alignment horizontal="left" vertical="center" inden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22" fillId="0" borderId="0" xfId="0" applyFont="1" applyAlignment="1" applyProtection="1">
      <alignment horizontal="center" vertical="top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3" fillId="0" borderId="28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Alignment="1">
      <alignment vertical="top" wrapText="1" shrinkToFit="1"/>
    </xf>
    <xf numFmtId="0" fontId="48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25" fillId="3" borderId="2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9" fillId="2" borderId="19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vertical="center" wrapText="1"/>
      <protection hidden="1"/>
    </xf>
    <xf numFmtId="0" fontId="18" fillId="0" borderId="0" xfId="0" applyFont="1" applyProtection="1">
      <protection hidden="1"/>
    </xf>
    <xf numFmtId="0" fontId="18" fillId="0" borderId="12" xfId="0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12" xfId="0" quotePrefix="1" applyFont="1" applyBorder="1" applyProtection="1">
      <protection hidden="1"/>
    </xf>
    <xf numFmtId="0" fontId="18" fillId="0" borderId="0" xfId="0" quotePrefix="1" applyFont="1" applyProtection="1">
      <protection hidden="1"/>
    </xf>
    <xf numFmtId="0" fontId="9" fillId="0" borderId="0" xfId="0" applyFont="1" applyAlignment="1" applyProtection="1">
      <alignment horizontal="right" vertical="center" indent="1"/>
      <protection hidden="1"/>
    </xf>
    <xf numFmtId="0" fontId="0" fillId="0" borderId="0" xfId="0" applyAlignment="1" applyProtection="1">
      <alignment shrinkToFit="1"/>
      <protection hidden="1"/>
    </xf>
    <xf numFmtId="0" fontId="4" fillId="0" borderId="0" xfId="0" applyFont="1" applyAlignment="1">
      <alignment vertical="top"/>
    </xf>
    <xf numFmtId="0" fontId="50" fillId="0" borderId="0" xfId="0" applyFont="1" applyAlignment="1" applyProtection="1">
      <alignment horizontal="right" vertical="center" inden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top"/>
      <protection hidden="1"/>
    </xf>
    <xf numFmtId="0" fontId="25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vertical="top"/>
      <protection hidden="1"/>
    </xf>
    <xf numFmtId="4" fontId="13" fillId="0" borderId="0" xfId="0" applyNumberFormat="1" applyFont="1" applyAlignment="1" applyProtection="1">
      <alignment vertical="center"/>
      <protection hidden="1"/>
    </xf>
    <xf numFmtId="0" fontId="9" fillId="0" borderId="29" xfId="0" applyFont="1" applyBorder="1" applyAlignment="1" applyProtection="1">
      <alignment vertical="center" wrapText="1"/>
      <protection hidden="1"/>
    </xf>
    <xf numFmtId="0" fontId="2" fillId="2" borderId="30" xfId="0" applyFont="1" applyFill="1" applyBorder="1" applyAlignment="1" applyProtection="1">
      <alignment vertical="center"/>
      <protection hidden="1"/>
    </xf>
    <xf numFmtId="0" fontId="9" fillId="2" borderId="31" xfId="0" applyFont="1" applyFill="1" applyBorder="1" applyAlignment="1" applyProtection="1">
      <alignment vertical="center"/>
      <protection hidden="1"/>
    </xf>
    <xf numFmtId="0" fontId="2" fillId="2" borderId="31" xfId="0" applyFont="1" applyFill="1" applyBorder="1" applyAlignment="1" applyProtection="1">
      <alignment vertical="center"/>
      <protection hidden="1"/>
    </xf>
    <xf numFmtId="0" fontId="25" fillId="0" borderId="12" xfId="0" quotePrefix="1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4" fontId="19" fillId="0" borderId="0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2" fillId="0" borderId="32" xfId="0" applyFont="1" applyBorder="1" applyProtection="1">
      <protection hidden="1"/>
    </xf>
    <xf numFmtId="0" fontId="4" fillId="0" borderId="0" xfId="0" applyFont="1" applyProtection="1">
      <protection hidden="1"/>
    </xf>
    <xf numFmtId="4" fontId="12" fillId="0" borderId="0" xfId="0" applyNumberFormat="1" applyFont="1" applyProtection="1"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 indent="1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vertical="top" shrinkToFit="1"/>
      <protection hidden="1"/>
    </xf>
    <xf numFmtId="0" fontId="0" fillId="0" borderId="8" xfId="0" applyBorder="1" applyAlignment="1">
      <alignment wrapText="1"/>
    </xf>
    <xf numFmtId="0" fontId="19" fillId="0" borderId="0" xfId="0" applyFont="1" applyAlignment="1" applyProtection="1">
      <alignment wrapText="1"/>
      <protection hidden="1"/>
    </xf>
    <xf numFmtId="0" fontId="23" fillId="2" borderId="33" xfId="0" applyFont="1" applyFill="1" applyBorder="1" applyAlignment="1" applyProtection="1">
      <alignment horizontal="left"/>
      <protection hidden="1"/>
    </xf>
    <xf numFmtId="0" fontId="51" fillId="6" borderId="14" xfId="0" applyFont="1" applyFill="1" applyBorder="1" applyAlignment="1" applyProtection="1">
      <alignment horizontal="left" vertical="center" shrinkToFit="1"/>
      <protection hidden="1"/>
    </xf>
    <xf numFmtId="170" fontId="52" fillId="0" borderId="0" xfId="0" applyNumberFormat="1" applyFont="1" applyAlignment="1" applyProtection="1">
      <alignment horizontal="center" vertical="top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alignment horizontal="center" vertical="top"/>
      <protection hidden="1"/>
    </xf>
    <xf numFmtId="0" fontId="53" fillId="0" borderId="0" xfId="0" applyFont="1" applyAlignment="1" applyProtection="1">
      <alignment horizontal="left" vertical="center" indent="1"/>
      <protection hidden="1"/>
    </xf>
    <xf numFmtId="0" fontId="30" fillId="3" borderId="16" xfId="0" applyFont="1" applyFill="1" applyBorder="1" applyAlignment="1" applyProtection="1">
      <alignment horizontal="center" vertical="center"/>
      <protection hidden="1"/>
    </xf>
    <xf numFmtId="0" fontId="54" fillId="3" borderId="1" xfId="0" applyFont="1" applyFill="1" applyBorder="1" applyAlignment="1" applyProtection="1">
      <alignment horizontal="center" vertical="center"/>
      <protection hidden="1"/>
    </xf>
    <xf numFmtId="4" fontId="55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3" borderId="1" xfId="0" quotePrefix="1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Alignment="1" applyProtection="1">
      <alignment horizontal="center" vertical="top"/>
      <protection hidden="1"/>
    </xf>
    <xf numFmtId="0" fontId="9" fillId="7" borderId="0" xfId="0" applyFont="1" applyFill="1" applyAlignment="1" applyProtection="1">
      <alignment vertical="top"/>
      <protection hidden="1"/>
    </xf>
    <xf numFmtId="2" fontId="19" fillId="7" borderId="0" xfId="0" applyNumberFormat="1" applyFont="1" applyFill="1" applyAlignment="1" applyProtection="1">
      <alignment horizontal="center" vertical="center"/>
      <protection hidden="1"/>
    </xf>
    <xf numFmtId="166" fontId="9" fillId="0" borderId="0" xfId="0" applyNumberFormat="1" applyFont="1" applyAlignment="1" applyProtection="1">
      <alignment horizontal="center" vertical="center"/>
      <protection hidden="1"/>
    </xf>
    <xf numFmtId="171" fontId="4" fillId="0" borderId="0" xfId="1" applyNumberFormat="1" applyFont="1" applyBorder="1" applyAlignment="1" applyProtection="1">
      <alignment vertical="top" shrinkToFit="1"/>
      <protection hidden="1"/>
    </xf>
    <xf numFmtId="2" fontId="9" fillId="0" borderId="0" xfId="0" applyNumberFormat="1" applyFont="1" applyAlignment="1" applyProtection="1">
      <alignment horizontal="right" vertical="center" indent="1"/>
      <protection hidden="1"/>
    </xf>
    <xf numFmtId="0" fontId="4" fillId="0" borderId="0" xfId="0" applyFont="1" applyAlignment="1" applyProtection="1">
      <alignment horizontal="right" vertical="center" indent="1"/>
      <protection hidden="1"/>
    </xf>
    <xf numFmtId="0" fontId="25" fillId="0" borderId="12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2" fillId="0" borderId="46" xfId="0" applyFont="1" applyBorder="1" applyProtection="1"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top"/>
      <protection hidden="1"/>
    </xf>
    <xf numFmtId="169" fontId="4" fillId="0" borderId="0" xfId="1" applyNumberFormat="1" applyFont="1" applyBorder="1" applyAlignment="1" applyProtection="1">
      <alignment horizontal="center" shrinkToFit="1"/>
      <protection hidden="1"/>
    </xf>
    <xf numFmtId="0" fontId="39" fillId="0" borderId="0" xfId="0" applyFont="1" applyAlignment="1" applyProtection="1">
      <alignment horizontal="center"/>
      <protection hidden="1"/>
    </xf>
    <xf numFmtId="0" fontId="4" fillId="0" borderId="0" xfId="0" quotePrefix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right" vertical="top"/>
      <protection hidden="1"/>
    </xf>
    <xf numFmtId="169" fontId="4" fillId="0" borderId="47" xfId="1" applyNumberFormat="1" applyFont="1" applyBorder="1" applyAlignment="1" applyProtection="1">
      <alignment horizontal="center" vertical="top" shrinkToFit="1"/>
      <protection hidden="1"/>
    </xf>
    <xf numFmtId="0" fontId="27" fillId="0" borderId="47" xfId="0" applyFont="1" applyBorder="1" applyAlignment="1" applyProtection="1">
      <alignment horizontal="center" vertical="center"/>
      <protection hidden="1"/>
    </xf>
    <xf numFmtId="0" fontId="9" fillId="0" borderId="47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12" fillId="0" borderId="0" xfId="0" applyFont="1" applyAlignment="1" applyProtection="1">
      <alignment horizontal="center" vertical="top"/>
      <protection hidden="1"/>
    </xf>
    <xf numFmtId="0" fontId="12" fillId="0" borderId="0" xfId="0" applyFont="1" applyAlignment="1" applyProtection="1">
      <alignment vertical="top"/>
      <protection hidden="1"/>
    </xf>
    <xf numFmtId="1" fontId="12" fillId="0" borderId="0" xfId="0" applyNumberFormat="1" applyFont="1" applyAlignment="1" applyProtection="1">
      <alignment horizontal="left" vertical="center" indent="1"/>
      <protection hidden="1"/>
    </xf>
    <xf numFmtId="166" fontId="56" fillId="0" borderId="19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4" fontId="4" fillId="0" borderId="0" xfId="0" applyNumberFormat="1" applyFont="1" applyAlignment="1" applyProtection="1">
      <alignment vertical="center" wrapText="1"/>
      <protection hidden="1"/>
    </xf>
    <xf numFmtId="4" fontId="22" fillId="0" borderId="0" xfId="1" applyNumberFormat="1" applyFont="1" applyFill="1" applyBorder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vertical="center" wrapText="1"/>
      <protection hidden="1"/>
    </xf>
    <xf numFmtId="0" fontId="57" fillId="0" borderId="0" xfId="0" applyFont="1" applyAlignment="1" applyProtection="1">
      <alignment vertical="center"/>
      <protection hidden="1"/>
    </xf>
    <xf numFmtId="14" fontId="2" fillId="0" borderId="0" xfId="0" applyNumberFormat="1" applyFont="1" applyProtection="1">
      <protection hidden="1"/>
    </xf>
    <xf numFmtId="0" fontId="58" fillId="0" borderId="0" xfId="0" applyFont="1" applyAlignment="1" applyProtection="1">
      <alignment vertical="center"/>
      <protection hidden="1"/>
    </xf>
    <xf numFmtId="0" fontId="58" fillId="0" borderId="0" xfId="0" applyFont="1" applyAlignment="1" applyProtection="1">
      <alignment horizontal="center" vertical="top"/>
      <protection hidden="1"/>
    </xf>
    <xf numFmtId="4" fontId="59" fillId="0" borderId="0" xfId="0" applyNumberFormat="1" applyFont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4" fillId="0" borderId="46" xfId="0" applyFont="1" applyBorder="1" applyAlignment="1" applyProtection="1">
      <alignment vertical="top"/>
      <protection hidden="1"/>
    </xf>
    <xf numFmtId="0" fontId="25" fillId="0" borderId="46" xfId="0" applyFont="1" applyBorder="1" applyAlignment="1" applyProtection="1">
      <alignment wrapText="1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19" fillId="5" borderId="0" xfId="0" applyFont="1" applyFill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/>
      <protection hidden="1"/>
    </xf>
    <xf numFmtId="20" fontId="14" fillId="2" borderId="1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indent="1"/>
      <protection hidden="1"/>
    </xf>
    <xf numFmtId="20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 applyProtection="1">
      <alignment horizontal="left" vertical="center" inden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 shrinkToFit="1"/>
      <protection hidden="1"/>
    </xf>
    <xf numFmtId="0" fontId="19" fillId="3" borderId="16" xfId="0" applyFont="1" applyFill="1" applyBorder="1" applyAlignment="1" applyProtection="1">
      <alignment horizontal="center"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>
      <alignment horizontal="left" vertical="center" indent="1"/>
    </xf>
    <xf numFmtId="0" fontId="20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>
      <alignment horizontal="left" vertical="center" indent="1"/>
    </xf>
    <xf numFmtId="0" fontId="0" fillId="0" borderId="0" xfId="0" applyAlignment="1">
      <alignment vertical="center" shrinkToFit="1"/>
    </xf>
    <xf numFmtId="0" fontId="25" fillId="5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right" vertical="center" wrapText="1"/>
    </xf>
    <xf numFmtId="169" fontId="4" fillId="0" borderId="0" xfId="2" applyNumberFormat="1" applyFont="1" applyBorder="1" applyAlignment="1" applyProtection="1">
      <alignment horizontal="center" vertical="top" shrinkToFit="1"/>
      <protection hidden="1"/>
    </xf>
    <xf numFmtId="169" fontId="4" fillId="0" borderId="0" xfId="0" applyNumberFormat="1" applyFont="1" applyAlignment="1" applyProtection="1">
      <alignment vertical="top" shrinkToFit="1"/>
      <protection hidden="1"/>
    </xf>
    <xf numFmtId="169" fontId="4" fillId="0" borderId="0" xfId="1" applyNumberFormat="1" applyFont="1" applyBorder="1" applyAlignment="1" applyProtection="1">
      <alignment horizontal="center" vertical="top" shrinkToFi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4" fillId="0" borderId="0" xfId="0" applyFont="1" applyAlignment="1">
      <alignment horizontal="left" vertical="center"/>
    </xf>
    <xf numFmtId="0" fontId="2" fillId="0" borderId="49" xfId="0" applyFont="1" applyBorder="1" applyAlignment="1" applyProtection="1">
      <alignment horizontal="center" vertical="center"/>
      <protection hidden="1"/>
    </xf>
    <xf numFmtId="0" fontId="51" fillId="2" borderId="14" xfId="0" applyFont="1" applyFill="1" applyBorder="1" applyAlignment="1" applyProtection="1">
      <alignment horizontal="center" vertical="center" shrinkToFit="1"/>
      <protection locked="0"/>
    </xf>
    <xf numFmtId="4" fontId="23" fillId="0" borderId="0" xfId="1" applyNumberFormat="1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wrapText="1"/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34" fillId="0" borderId="0" xfId="0" applyFont="1" applyAlignment="1" applyProtection="1">
      <alignment horizontal="left" vertical="top" wrapText="1"/>
      <protection hidden="1"/>
    </xf>
    <xf numFmtId="0" fontId="62" fillId="2" borderId="14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left" vertical="center" indent="1" shrinkToFit="1"/>
      <protection locked="0"/>
    </xf>
    <xf numFmtId="0" fontId="7" fillId="0" borderId="14" xfId="0" applyFont="1" applyBorder="1" applyAlignment="1" applyProtection="1">
      <alignment horizontal="left" vertical="center" indent="1" shrinkToFit="1"/>
      <protection locked="0"/>
    </xf>
    <xf numFmtId="0" fontId="7" fillId="2" borderId="14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horizontal="left" vertical="top" wrapText="1"/>
      <protection hidden="1"/>
    </xf>
    <xf numFmtId="0" fontId="65" fillId="0" borderId="3" xfId="0" applyFont="1" applyBorder="1" applyAlignment="1" applyProtection="1">
      <alignment horizontal="left" vertical="top" wrapText="1"/>
      <protection hidden="1"/>
    </xf>
    <xf numFmtId="0" fontId="0" fillId="2" borderId="40" xfId="0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center" vertical="center"/>
    </xf>
    <xf numFmtId="0" fontId="6" fillId="2" borderId="14" xfId="0" applyFont="1" applyFill="1" applyBorder="1" applyAlignment="1" applyProtection="1">
      <alignment vertical="center" shrinkToFit="1"/>
      <protection locked="0"/>
    </xf>
    <xf numFmtId="0" fontId="7" fillId="2" borderId="14" xfId="0" applyFont="1" applyFill="1" applyBorder="1" applyAlignment="1" applyProtection="1">
      <alignment vertical="center" shrinkToFit="1"/>
      <protection locked="0"/>
    </xf>
    <xf numFmtId="0" fontId="0" fillId="2" borderId="14" xfId="0" applyFill="1" applyBorder="1" applyAlignment="1" applyProtection="1">
      <alignment vertical="center" shrinkToFit="1"/>
      <protection locked="0"/>
    </xf>
    <xf numFmtId="0" fontId="15" fillId="0" borderId="15" xfId="0" applyFont="1" applyBorder="1" applyAlignment="1" applyProtection="1">
      <alignment horizontal="left" vertical="center" indent="1"/>
      <protection hidden="1"/>
    </xf>
    <xf numFmtId="0" fontId="15" fillId="0" borderId="0" xfId="0" applyFont="1" applyAlignment="1" applyProtection="1">
      <alignment horizontal="left" vertical="center" indent="1"/>
      <protection hidden="1"/>
    </xf>
    <xf numFmtId="0" fontId="15" fillId="0" borderId="3" xfId="0" applyFont="1" applyBorder="1" applyAlignment="1" applyProtection="1">
      <alignment horizontal="left" vertical="center" indent="1"/>
      <protection hidden="1"/>
    </xf>
    <xf numFmtId="0" fontId="2" fillId="0" borderId="15" xfId="0" applyFont="1" applyBorder="1" applyAlignment="1" applyProtection="1">
      <alignment horizontal="left" vertical="center" indent="1" shrinkToFit="1"/>
      <protection hidden="1"/>
    </xf>
    <xf numFmtId="0" fontId="2" fillId="0" borderId="0" xfId="0" applyFont="1" applyAlignment="1" applyProtection="1">
      <alignment horizontal="left" vertical="center" indent="1" shrinkToFit="1"/>
      <protection hidden="1"/>
    </xf>
    <xf numFmtId="4" fontId="14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0" applyFont="1" applyFill="1" applyBorder="1" applyAlignment="1" applyProtection="1">
      <alignment horizontal="left" vertical="center" wrapText="1"/>
      <protection hidden="1"/>
    </xf>
    <xf numFmtId="0" fontId="12" fillId="3" borderId="12" xfId="0" applyFont="1" applyFill="1" applyBorder="1" applyAlignment="1" applyProtection="1">
      <alignment horizontal="left" vertical="center" wrapText="1"/>
      <protection hidden="1"/>
    </xf>
    <xf numFmtId="0" fontId="12" fillId="3" borderId="12" xfId="0" applyFont="1" applyFill="1" applyBorder="1" applyAlignment="1">
      <alignment horizontal="left" vertical="center" wrapText="1"/>
    </xf>
    <xf numFmtId="0" fontId="36" fillId="0" borderId="42" xfId="0" applyFont="1" applyBorder="1" applyAlignment="1">
      <alignment vertical="center" wrapText="1"/>
    </xf>
    <xf numFmtId="0" fontId="12" fillId="3" borderId="37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Alignment="1" applyProtection="1">
      <alignment horizontal="left" vertical="center" wrapText="1"/>
      <protection hidden="1"/>
    </xf>
    <xf numFmtId="0" fontId="12" fillId="3" borderId="0" xfId="0" applyFont="1" applyFill="1" applyAlignment="1">
      <alignment horizontal="left" vertical="center" wrapText="1"/>
    </xf>
    <xf numFmtId="0" fontId="36" fillId="0" borderId="29" xfId="0" applyFont="1" applyBorder="1" applyAlignment="1">
      <alignment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36" fillId="0" borderId="44" xfId="0" applyFont="1" applyBorder="1" applyAlignment="1">
      <alignment vertical="center" wrapText="1"/>
    </xf>
    <xf numFmtId="0" fontId="63" fillId="0" borderId="0" xfId="0" applyFont="1" applyAlignment="1" applyProtection="1">
      <alignment horizontal="left" vertical="center" wrapText="1" shrinkToFit="1"/>
      <protection hidden="1"/>
    </xf>
    <xf numFmtId="0" fontId="19" fillId="0" borderId="8" xfId="0" applyFont="1" applyBorder="1" applyAlignment="1" applyProtection="1">
      <alignment horizontal="right" wrapText="1"/>
      <protection hidden="1"/>
    </xf>
    <xf numFmtId="0" fontId="19" fillId="0" borderId="0" xfId="0" applyFont="1" applyAlignment="1" applyProtection="1">
      <alignment horizontal="right" wrapText="1"/>
      <protection hidden="1"/>
    </xf>
    <xf numFmtId="0" fontId="10" fillId="3" borderId="20" xfId="0" applyFont="1" applyFill="1" applyBorder="1" applyAlignment="1" applyProtection="1">
      <alignment vertical="center"/>
      <protection hidden="1"/>
    </xf>
    <xf numFmtId="0" fontId="1" fillId="3" borderId="28" xfId="0" applyFont="1" applyFill="1" applyBorder="1" applyAlignment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6" fillId="2" borderId="20" xfId="0" quotePrefix="1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horizontal="left" vertical="center" shrinkToFit="1"/>
      <protection hidden="1"/>
    </xf>
    <xf numFmtId="0" fontId="9" fillId="0" borderId="21" xfId="0" applyFont="1" applyBorder="1" applyAlignment="1" applyProtection="1">
      <alignment horizontal="left" vertical="center" shrinkToFit="1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4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>
      <alignment horizontal="right" vertical="center"/>
    </xf>
    <xf numFmtId="20" fontId="6" fillId="2" borderId="14" xfId="0" applyNumberFormat="1" applyFont="1" applyFill="1" applyBorder="1" applyAlignment="1" applyProtection="1">
      <alignment horizontal="center" vertical="center"/>
      <protection locked="0"/>
    </xf>
    <xf numFmtId="20" fontId="14" fillId="2" borderId="1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hidden="1"/>
    </xf>
    <xf numFmtId="164" fontId="14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>
      <alignment horizontal="left" vertical="top" shrinkToFit="1"/>
    </xf>
    <xf numFmtId="0" fontId="0" fillId="0" borderId="0" xfId="0"/>
    <xf numFmtId="0" fontId="4" fillId="0" borderId="0" xfId="0" applyFont="1" applyAlignment="1" applyProtection="1">
      <alignment horizontal="left" vertical="top" wrapText="1" indent="1"/>
      <protection hidden="1"/>
    </xf>
    <xf numFmtId="0" fontId="2" fillId="0" borderId="0" xfId="0" applyFont="1" applyAlignment="1">
      <alignment wrapText="1"/>
    </xf>
    <xf numFmtId="0" fontId="19" fillId="3" borderId="16" xfId="0" applyFont="1" applyFill="1" applyBorder="1" applyAlignment="1" applyProtection="1">
      <alignment horizontal="center"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19" fillId="3" borderId="2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>
      <alignment horizontal="center"/>
    </xf>
    <xf numFmtId="0" fontId="20" fillId="0" borderId="12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>
      <alignment horizontal="center"/>
    </xf>
    <xf numFmtId="0" fontId="2" fillId="0" borderId="0" xfId="0" applyFont="1" applyAlignment="1" applyProtection="1">
      <alignment horizontal="left" vertical="top" wrapText="1"/>
      <protection hidden="1"/>
    </xf>
    <xf numFmtId="0" fontId="26" fillId="0" borderId="8" xfId="0" applyFont="1" applyBorder="1" applyAlignment="1" applyProtection="1">
      <alignment horizontal="right" wrapText="1" indent="1"/>
      <protection hidden="1"/>
    </xf>
    <xf numFmtId="0" fontId="26" fillId="0" borderId="0" xfId="0" applyFont="1" applyAlignment="1" applyProtection="1">
      <alignment horizontal="right" wrapText="1" indent="1"/>
      <protection hidden="1"/>
    </xf>
    <xf numFmtId="0" fontId="26" fillId="0" borderId="8" xfId="0" applyFont="1" applyBorder="1" applyAlignment="1" applyProtection="1">
      <alignment horizontal="left" wrapText="1" indent="2"/>
      <protection hidden="1"/>
    </xf>
    <xf numFmtId="0" fontId="26" fillId="0" borderId="0" xfId="0" applyFont="1" applyAlignment="1" applyProtection="1">
      <alignment horizontal="left" wrapText="1" indent="2"/>
      <protection hidden="1"/>
    </xf>
    <xf numFmtId="0" fontId="10" fillId="3" borderId="20" xfId="0" applyFont="1" applyFill="1" applyBorder="1" applyAlignment="1" applyProtection="1">
      <alignment vertical="center" shrinkToFit="1"/>
      <protection hidden="1"/>
    </xf>
    <xf numFmtId="0" fontId="10" fillId="3" borderId="28" xfId="0" applyFont="1" applyFill="1" applyBorder="1" applyAlignment="1" applyProtection="1">
      <alignment vertical="center" shrinkToFit="1"/>
      <protection hidden="1"/>
    </xf>
    <xf numFmtId="0" fontId="25" fillId="0" borderId="15" xfId="0" applyFont="1" applyBorder="1" applyAlignment="1" applyProtection="1">
      <alignment horizontal="left" vertical="center" wrapText="1" indent="1"/>
      <protection hidden="1"/>
    </xf>
    <xf numFmtId="0" fontId="25" fillId="0" borderId="0" xfId="0" applyFont="1" applyAlignment="1" applyProtection="1">
      <alignment horizontal="left" vertical="center" wrapText="1" indent="1"/>
      <protection hidden="1"/>
    </xf>
    <xf numFmtId="0" fontId="4" fillId="0" borderId="4" xfId="0" quotePrefix="1" applyFont="1" applyBorder="1" applyAlignment="1" applyProtection="1">
      <alignment horizontal="left" vertical="center" indent="1"/>
      <protection hidden="1"/>
    </xf>
    <xf numFmtId="0" fontId="4" fillId="0" borderId="5" xfId="0" quotePrefix="1" applyFont="1" applyBorder="1" applyAlignment="1" applyProtection="1">
      <alignment horizontal="left" vertical="center" indent="1"/>
      <protection hidden="1"/>
    </xf>
    <xf numFmtId="0" fontId="9" fillId="0" borderId="0" xfId="0" applyFont="1" applyAlignment="1" applyProtection="1">
      <alignment horizontal="left" vertical="center" shrinkToFit="1"/>
      <protection hidden="1"/>
    </xf>
    <xf numFmtId="0" fontId="2" fillId="0" borderId="0" xfId="0" applyFont="1" applyAlignment="1">
      <alignment horizontal="left" vertical="center" shrinkToFit="1"/>
    </xf>
    <xf numFmtId="164" fontId="14" fillId="2" borderId="14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top" wrapText="1" indent="3" shrinkToFit="1"/>
      <protection hidden="1"/>
    </xf>
    <xf numFmtId="0" fontId="9" fillId="0" borderId="6" xfId="0" applyFont="1" applyBorder="1" applyAlignment="1" applyProtection="1">
      <alignment horizontal="left" vertical="top" wrapText="1" indent="3" shrinkToFit="1"/>
      <protection hidden="1"/>
    </xf>
    <xf numFmtId="0" fontId="20" fillId="0" borderId="34" xfId="0" applyFont="1" applyBorder="1" applyAlignment="1" applyProtection="1">
      <alignment horizontal="center" vertical="top"/>
      <protection hidden="1"/>
    </xf>
    <xf numFmtId="0" fontId="2" fillId="0" borderId="34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4" fontId="6" fillId="2" borderId="14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horizontal="center" wrapText="1"/>
      <protection hidden="1"/>
    </xf>
    <xf numFmtId="4" fontId="23" fillId="0" borderId="14" xfId="1" applyNumberFormat="1" applyFont="1" applyBorder="1" applyAlignment="1" applyProtection="1">
      <alignment vertical="center"/>
      <protection hidden="1"/>
    </xf>
    <xf numFmtId="0" fontId="58" fillId="0" borderId="0" xfId="0" applyFont="1" applyAlignment="1" applyProtection="1">
      <alignment horizontal="left" vertical="top" indent="1"/>
      <protection hidden="1"/>
    </xf>
    <xf numFmtId="0" fontId="25" fillId="0" borderId="0" xfId="0" applyFont="1" applyAlignment="1" applyProtection="1">
      <alignment horizontal="center" shrinkToFi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64" fillId="0" borderId="0" xfId="0" applyFont="1" applyAlignment="1" applyProtection="1">
      <alignment horizontal="left" vertical="center" shrinkToFi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47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 wrapText="1" indent="1"/>
      <protection hidden="1"/>
    </xf>
    <xf numFmtId="0" fontId="4" fillId="0" borderId="14" xfId="0" applyFont="1" applyBorder="1" applyAlignment="1" applyProtection="1">
      <alignment horizontal="left" vertical="center" wrapText="1"/>
      <protection hidden="1"/>
    </xf>
    <xf numFmtId="1" fontId="12" fillId="0" borderId="0" xfId="0" applyNumberFormat="1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 vertical="center" shrinkToFit="1"/>
    </xf>
    <xf numFmtId="0" fontId="19" fillId="5" borderId="0" xfId="0" applyFont="1" applyFill="1" applyAlignment="1" applyProtection="1">
      <alignment horizontal="center" vertical="center" wrapText="1"/>
      <protection hidden="1"/>
    </xf>
    <xf numFmtId="0" fontId="25" fillId="5" borderId="0" xfId="0" applyFont="1" applyFill="1" applyAlignment="1" applyProtection="1">
      <alignment horizontal="center" vertical="center" wrapText="1"/>
      <protection hidden="1"/>
    </xf>
    <xf numFmtId="171" fontId="12" fillId="0" borderId="0" xfId="1" applyNumberFormat="1" applyFont="1" applyBorder="1" applyAlignment="1" applyProtection="1">
      <alignment horizontal="left" vertical="top" shrinkToFit="1"/>
      <protection hidden="1"/>
    </xf>
    <xf numFmtId="171" fontId="12" fillId="0" borderId="47" xfId="1" applyNumberFormat="1" applyFont="1" applyBorder="1" applyAlignment="1" applyProtection="1">
      <alignment horizontal="left" vertical="top" shrinkToFit="1"/>
      <protection hidden="1"/>
    </xf>
    <xf numFmtId="169" fontId="4" fillId="0" borderId="0" xfId="1" applyNumberFormat="1" applyFont="1" applyBorder="1" applyAlignment="1" applyProtection="1">
      <alignment horizontal="center" vertical="top" shrinkToFi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169" fontId="4" fillId="0" borderId="0" xfId="2" applyNumberFormat="1" applyFont="1" applyBorder="1" applyAlignment="1" applyProtection="1">
      <alignment horizontal="center" vertical="top" shrinkToFit="1"/>
      <protection hidden="1"/>
    </xf>
    <xf numFmtId="169" fontId="4" fillId="0" borderId="0" xfId="0" applyNumberFormat="1" applyFont="1" applyAlignment="1" applyProtection="1">
      <alignment vertical="top" shrinkToFit="1"/>
      <protection hidden="1"/>
    </xf>
    <xf numFmtId="0" fontId="12" fillId="0" borderId="10" xfId="0" applyFont="1" applyBorder="1" applyAlignment="1" applyProtection="1">
      <alignment horizontal="right" shrinkToFit="1"/>
      <protection hidden="1"/>
    </xf>
    <xf numFmtId="0" fontId="12" fillId="0" borderId="0" xfId="0" applyFont="1" applyAlignment="1" applyProtection="1">
      <alignment horizontal="right" shrinkToFit="1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47" xfId="0" applyFont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left" indent="1" shrinkToFit="1"/>
      <protection hidden="1"/>
    </xf>
    <xf numFmtId="0" fontId="12" fillId="0" borderId="12" xfId="0" applyFont="1" applyBorder="1" applyAlignment="1" applyProtection="1">
      <alignment horizontal="center"/>
      <protection hidden="1"/>
    </xf>
    <xf numFmtId="0" fontId="12" fillId="0" borderId="12" xfId="0" applyFont="1" applyBorder="1" applyProtection="1">
      <protection hidden="1"/>
    </xf>
    <xf numFmtId="0" fontId="12" fillId="0" borderId="12" xfId="0" applyFont="1" applyBorder="1" applyAlignment="1" applyProtection="1">
      <alignment horizontal="right" vertical="center" wrapText="1"/>
      <protection hidden="1"/>
    </xf>
    <xf numFmtId="0" fontId="12" fillId="0" borderId="0" xfId="0" applyFont="1" applyAlignment="1">
      <alignment horizontal="right" vertical="center" wrapText="1"/>
    </xf>
    <xf numFmtId="4" fontId="9" fillId="0" borderId="14" xfId="0" applyNumberFormat="1" applyFont="1" applyBorder="1" applyAlignment="1" applyProtection="1">
      <alignment horizontal="right" vertical="center" indent="1"/>
      <protection hidden="1"/>
    </xf>
    <xf numFmtId="0" fontId="49" fillId="2" borderId="35" xfId="0" applyFont="1" applyFill="1" applyBorder="1" applyAlignment="1" applyProtection="1">
      <alignment horizontal="center" vertical="center"/>
      <protection locked="0"/>
    </xf>
    <xf numFmtId="0" fontId="61" fillId="0" borderId="36" xfId="0" applyFont="1" applyBorder="1" applyAlignment="1" applyProtection="1">
      <alignment vertical="center"/>
      <protection locked="0"/>
    </xf>
    <xf numFmtId="0" fontId="49" fillId="2" borderId="36" xfId="0" applyFont="1" applyFill="1" applyBorder="1" applyAlignment="1" applyProtection="1">
      <alignment horizontal="center" vertical="center"/>
      <protection locked="0"/>
    </xf>
    <xf numFmtId="168" fontId="26" fillId="0" borderId="14" xfId="1" applyNumberFormat="1" applyFont="1" applyBorder="1" applyAlignment="1" applyProtection="1">
      <alignment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4" fillId="0" borderId="48" xfId="0" applyFont="1" applyBorder="1" applyAlignment="1" applyProtection="1">
      <alignment horizontal="right" vertical="center" wrapText="1" indent="1"/>
      <protection hidden="1"/>
    </xf>
    <xf numFmtId="0" fontId="4" fillId="0" borderId="0" xfId="0" applyFont="1" applyAlignment="1" applyProtection="1">
      <alignment horizontal="right" vertical="center" wrapText="1" indent="1"/>
      <protection hidden="1"/>
    </xf>
    <xf numFmtId="0" fontId="4" fillId="0" borderId="0" xfId="0" applyFont="1" applyAlignment="1" applyProtection="1">
      <alignment horizontal="right" vertical="top" wrapText="1" indent="1"/>
      <protection hidden="1"/>
    </xf>
    <xf numFmtId="4" fontId="23" fillId="0" borderId="21" xfId="0" applyNumberFormat="1" applyFont="1" applyBorder="1" applyAlignment="1" applyProtection="1">
      <alignment vertical="center"/>
      <protection hidden="1"/>
    </xf>
    <xf numFmtId="0" fontId="19" fillId="0" borderId="0" xfId="0" applyFont="1" applyAlignment="1">
      <alignment horizontal="left" wrapText="1"/>
    </xf>
    <xf numFmtId="0" fontId="25" fillId="4" borderId="0" xfId="0" applyFont="1" applyFill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horizontal="left" wrapText="1"/>
      <protection hidden="1"/>
    </xf>
    <xf numFmtId="0" fontId="19" fillId="4" borderId="0" xfId="0" applyFont="1" applyFill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right" wrapText="1"/>
      <protection hidden="1"/>
    </xf>
    <xf numFmtId="49" fontId="51" fillId="6" borderId="14" xfId="0" applyNumberFormat="1" applyFont="1" applyFill="1" applyBorder="1" applyAlignment="1" applyProtection="1">
      <alignment horizontal="left" vertical="center" shrinkToFit="1"/>
      <protection locked="0"/>
    </xf>
    <xf numFmtId="4" fontId="23" fillId="2" borderId="38" xfId="0" applyNumberFormat="1" applyFont="1" applyFill="1" applyBorder="1" applyAlignment="1" applyProtection="1">
      <alignment shrinkToFit="1"/>
      <protection hidden="1"/>
    </xf>
    <xf numFmtId="49" fontId="51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51" fillId="8" borderId="14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shrinkToFit="1"/>
      <protection hidden="1"/>
    </xf>
    <xf numFmtId="0" fontId="2" fillId="0" borderId="0" xfId="0" applyFont="1" applyAlignment="1">
      <alignment shrinkToFit="1"/>
    </xf>
    <xf numFmtId="0" fontId="2" fillId="0" borderId="0" xfId="0" applyFont="1" applyAlignment="1" applyProtection="1">
      <alignment horizontal="left" shrinkToFit="1"/>
      <protection hidden="1"/>
    </xf>
    <xf numFmtId="0" fontId="20" fillId="0" borderId="45" xfId="0" applyFont="1" applyBorder="1" applyAlignment="1" applyProtection="1">
      <alignment horizontal="center" vertical="top"/>
      <protection hidden="1"/>
    </xf>
    <xf numFmtId="0" fontId="2" fillId="0" borderId="45" xfId="0" applyFont="1" applyBorder="1" applyProtection="1">
      <protection hidden="1"/>
    </xf>
    <xf numFmtId="0" fontId="2" fillId="0" borderId="14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horizontal="right" vertical="top" wrapText="1"/>
      <protection hidden="1"/>
    </xf>
    <xf numFmtId="0" fontId="4" fillId="0" borderId="6" xfId="0" applyFont="1" applyBorder="1" applyAlignment="1" applyProtection="1">
      <alignment horizontal="right" vertical="top" wrapText="1"/>
      <protection hidden="1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wrapText="1"/>
      <protection hidden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 applyProtection="1">
      <alignment horizontal="left" wrapText="1" shrinkToFit="1"/>
      <protection hidden="1"/>
    </xf>
    <xf numFmtId="0" fontId="4" fillId="0" borderId="0" xfId="0" applyFont="1" applyAlignment="1" applyProtection="1">
      <alignment horizontal="left" wrapText="1" shrinkToFit="1"/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Euro" xfId="1"/>
    <cellStyle name="Prozent" xfId="2" builtinId="5"/>
    <cellStyle name="Standard" xfId="0" builtinId="0"/>
  </cellStyles>
  <dxfs count="6">
    <dxf>
      <font>
        <b/>
        <i val="0"/>
      </font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lor rgb="FF0000FF"/>
      </font>
      <fill>
        <patternFill>
          <bgColor theme="4" tint="0.59996337778862885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609600</xdr:colOff>
      <xdr:row>3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731"/>
        <a:stretch>
          <a:fillRect/>
        </a:stretch>
      </xdr:blipFill>
      <xdr:spPr bwMode="auto">
        <a:xfrm>
          <a:off x="85725" y="0"/>
          <a:ext cx="581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480060</xdr:colOff>
          <xdr:row>11</xdr:row>
          <xdr:rowOff>60960</xdr:rowOff>
        </xdr:from>
        <xdr:to>
          <xdr:col>28</xdr:col>
          <xdr:colOff>190500</xdr:colOff>
          <xdr:row>12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480060</xdr:colOff>
          <xdr:row>38</xdr:row>
          <xdr:rowOff>22860</xdr:rowOff>
        </xdr:from>
        <xdr:to>
          <xdr:col>28</xdr:col>
          <xdr:colOff>190500</xdr:colOff>
          <xdr:row>38</xdr:row>
          <xdr:rowOff>220980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147822</xdr:colOff>
      <xdr:row>84</xdr:row>
      <xdr:rowOff>154935</xdr:rowOff>
    </xdr:from>
    <xdr:ext cx="65" cy="159542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spect="1"/>
        </xdr:cNvSpPr>
      </xdr:nvSpPr>
      <xdr:spPr>
        <a:xfrm>
          <a:off x="3433947" y="11346810"/>
          <a:ext cx="65" cy="159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r"/>
          <a:endParaRPr lang="de-DE" sz="7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11</xdr:col>
      <xdr:colOff>147822</xdr:colOff>
      <xdr:row>84</xdr:row>
      <xdr:rowOff>154935</xdr:rowOff>
    </xdr:from>
    <xdr:ext cx="65" cy="159542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spect="1"/>
        </xdr:cNvSpPr>
      </xdr:nvSpPr>
      <xdr:spPr>
        <a:xfrm>
          <a:off x="3433947" y="11346810"/>
          <a:ext cx="65" cy="159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r"/>
          <a:endParaRPr lang="de-DE" sz="700" b="1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80</xdr:row>
          <xdr:rowOff>30480</xdr:rowOff>
        </xdr:from>
        <xdr:to>
          <xdr:col>12</xdr:col>
          <xdr:colOff>160020</xdr:colOff>
          <xdr:row>80</xdr:row>
          <xdr:rowOff>175260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xmlns="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81</xdr:row>
          <xdr:rowOff>30480</xdr:rowOff>
        </xdr:from>
        <xdr:to>
          <xdr:col>12</xdr:col>
          <xdr:colOff>160020</xdr:colOff>
          <xdr:row>81</xdr:row>
          <xdr:rowOff>175260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xmlns="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82</xdr:row>
          <xdr:rowOff>30480</xdr:rowOff>
        </xdr:from>
        <xdr:to>
          <xdr:col>12</xdr:col>
          <xdr:colOff>160020</xdr:colOff>
          <xdr:row>82</xdr:row>
          <xdr:rowOff>182880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xmlns="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83</xdr:row>
          <xdr:rowOff>38100</xdr:rowOff>
        </xdr:from>
        <xdr:to>
          <xdr:col>12</xdr:col>
          <xdr:colOff>160020</xdr:colOff>
          <xdr:row>83</xdr:row>
          <xdr:rowOff>182880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xmlns="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147822</xdr:colOff>
      <xdr:row>84</xdr:row>
      <xdr:rowOff>154935</xdr:rowOff>
    </xdr:from>
    <xdr:ext cx="65" cy="159542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spect="1"/>
        </xdr:cNvSpPr>
      </xdr:nvSpPr>
      <xdr:spPr>
        <a:xfrm>
          <a:off x="3433947" y="11346810"/>
          <a:ext cx="65" cy="159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r"/>
          <a:endParaRPr lang="de-DE" sz="700" b="1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W95"/>
  <sheetViews>
    <sheetView showGridLines="0" tabSelected="1" zoomScaleNormal="100" zoomScaleSheetLayoutView="73" workbookViewId="0">
      <selection activeCell="B92" sqref="B92:J92"/>
    </sheetView>
  </sheetViews>
  <sheetFormatPr baseColWidth="10" defaultColWidth="11.5546875" defaultRowHeight="13.2"/>
  <cols>
    <col min="1" max="1" width="0.88671875" style="4" customWidth="1"/>
    <col min="2" max="2" width="10.33203125" style="4" customWidth="1"/>
    <col min="3" max="5" width="6.6640625" style="4" customWidth="1"/>
    <col min="6" max="6" width="0.88671875" style="4" customWidth="1"/>
    <col min="7" max="9" width="2.6640625" style="4" customWidth="1"/>
    <col min="10" max="10" width="3.33203125" style="4" customWidth="1"/>
    <col min="11" max="11" width="5.6640625" style="4" customWidth="1"/>
    <col min="12" max="13" width="2.6640625" style="4" customWidth="1"/>
    <col min="14" max="14" width="8" style="4" customWidth="1"/>
    <col min="15" max="15" width="4.5546875" style="4" customWidth="1"/>
    <col min="16" max="16" width="2.6640625" style="4" customWidth="1"/>
    <col min="17" max="17" width="4.6640625" style="4" customWidth="1"/>
    <col min="18" max="18" width="2.6640625" style="4" customWidth="1"/>
    <col min="19" max="19" width="7.33203125" style="4" customWidth="1"/>
    <col min="20" max="21" width="2.6640625" style="4" customWidth="1"/>
    <col min="22" max="22" width="4.6640625" style="4" customWidth="1"/>
    <col min="23" max="23" width="6.6640625" style="4" customWidth="1"/>
    <col min="24" max="24" width="0.88671875" style="4" customWidth="1"/>
    <col min="25" max="25" width="2.6640625" style="4" customWidth="1"/>
    <col min="26" max="27" width="1.33203125" style="4" customWidth="1"/>
    <col min="28" max="28" width="7.33203125" style="4" customWidth="1"/>
    <col min="29" max="29" width="5.6640625" style="14" customWidth="1"/>
    <col min="30" max="30" width="2.33203125" style="4" customWidth="1"/>
    <col min="31" max="32" width="0.88671875" style="4" customWidth="1"/>
    <col min="33" max="33" width="1" style="4" customWidth="1"/>
    <col min="34" max="44" width="5.33203125" style="4" customWidth="1"/>
    <col min="45" max="45" width="4.6640625" style="4" customWidth="1"/>
    <col min="46" max="16384" width="11.5546875" style="4"/>
  </cols>
  <sheetData>
    <row r="1" spans="1:40" s="5" customFormat="1" ht="21.9" customHeight="1">
      <c r="A1" s="206"/>
      <c r="B1" s="206"/>
      <c r="C1" s="310" t="str">
        <f>"Antrag auf Genehmigung und Abrechnung einer Dienstreise (" &amp;AK13 &amp;")"</f>
        <v>Antrag auf Genehmigung und Abrechnung einer Dienstreise (ab 10.06.2023)</v>
      </c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1"/>
      <c r="S1" s="158" t="s">
        <v>78</v>
      </c>
      <c r="T1" s="312"/>
      <c r="U1" s="312"/>
      <c r="V1" s="312"/>
      <c r="W1" s="2" t="s">
        <v>0</v>
      </c>
      <c r="X1" s="1"/>
      <c r="Y1" s="1"/>
      <c r="Z1" s="1"/>
      <c r="AA1" s="312"/>
      <c r="AB1" s="312"/>
      <c r="AC1" s="312"/>
      <c r="AD1" s="312"/>
      <c r="AE1" s="3"/>
      <c r="AF1" s="4"/>
      <c r="AH1" s="301" t="s">
        <v>137</v>
      </c>
      <c r="AI1" s="301"/>
      <c r="AJ1" s="301"/>
      <c r="AK1" s="301"/>
      <c r="AL1" s="301"/>
      <c r="AM1" s="301"/>
    </row>
    <row r="2" spans="1:40" s="5" customFormat="1" ht="21.9" customHeight="1">
      <c r="A2" s="206"/>
      <c r="B2" s="206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1"/>
      <c r="S2" s="159" t="s">
        <v>79</v>
      </c>
      <c r="T2" s="302"/>
      <c r="U2" s="302"/>
      <c r="V2" s="302"/>
      <c r="W2" s="7" t="s">
        <v>1</v>
      </c>
      <c r="X2" s="6"/>
      <c r="Y2" s="6"/>
      <c r="Z2" s="6"/>
      <c r="AA2" s="302"/>
      <c r="AB2" s="302"/>
      <c r="AC2" s="302"/>
      <c r="AD2" s="302"/>
      <c r="AE2" s="8"/>
      <c r="AF2" s="4"/>
      <c r="AG2" s="9"/>
      <c r="AH2" s="301"/>
      <c r="AI2" s="301"/>
      <c r="AJ2" s="301"/>
      <c r="AK2" s="301"/>
      <c r="AL2" s="301"/>
      <c r="AM2" s="301"/>
    </row>
    <row r="3" spans="1:40" s="5" customFormat="1" ht="3.9" customHeight="1">
      <c r="A3" s="206"/>
      <c r="B3" s="206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1"/>
      <c r="S3" s="157"/>
      <c r="T3" s="10"/>
      <c r="U3" s="10"/>
      <c r="V3" s="10"/>
      <c r="W3" s="10"/>
      <c r="X3" s="10"/>
      <c r="Y3" s="10"/>
      <c r="Z3" s="10"/>
      <c r="AA3" s="10"/>
      <c r="AB3" s="11"/>
      <c r="AC3" s="10"/>
      <c r="AD3" s="10"/>
      <c r="AE3" s="12"/>
      <c r="AF3" s="4"/>
      <c r="AH3" s="301"/>
      <c r="AI3" s="301"/>
      <c r="AJ3" s="301"/>
      <c r="AK3" s="301"/>
      <c r="AL3" s="301"/>
      <c r="AM3" s="301"/>
    </row>
    <row r="4" spans="1:40" ht="5.0999999999999996" customHeight="1" thickBot="1">
      <c r="A4" s="13"/>
      <c r="B4" s="1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207"/>
      <c r="AC4" s="4"/>
    </row>
    <row r="5" spans="1:40" ht="5.0999999999999996" customHeigh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7"/>
      <c r="AD5" s="16"/>
      <c r="AE5" s="18"/>
    </row>
    <row r="6" spans="1:40" s="5" customFormat="1" ht="18" customHeight="1">
      <c r="A6" s="19"/>
      <c r="B6" s="5" t="s">
        <v>2</v>
      </c>
      <c r="C6" s="304"/>
      <c r="D6" s="304"/>
      <c r="E6" s="304"/>
      <c r="F6" s="304"/>
      <c r="G6" s="304"/>
      <c r="H6" s="304"/>
      <c r="I6" s="305" t="s">
        <v>3</v>
      </c>
      <c r="J6" s="305"/>
      <c r="K6" s="305"/>
      <c r="L6" s="305"/>
      <c r="M6" s="306"/>
      <c r="N6" s="307"/>
      <c r="O6" s="307"/>
      <c r="P6" s="307"/>
      <c r="Q6" s="307"/>
      <c r="S6" s="5" t="s">
        <v>4</v>
      </c>
      <c r="U6" s="306"/>
      <c r="V6" s="306"/>
      <c r="W6" s="308"/>
      <c r="X6" s="308"/>
      <c r="Y6" s="308"/>
      <c r="Z6" s="308"/>
      <c r="AA6" s="308"/>
      <c r="AB6" s="308"/>
      <c r="AC6" s="308"/>
      <c r="AD6" s="308"/>
      <c r="AE6" s="20"/>
      <c r="AH6" s="174" t="s">
        <v>142</v>
      </c>
      <c r="AI6" s="174"/>
      <c r="AJ6" s="174"/>
    </row>
    <row r="7" spans="1:40" s="5" customFormat="1" ht="5.0999999999999996" customHeight="1">
      <c r="A7" s="19"/>
      <c r="B7" s="309" t="s">
        <v>5</v>
      </c>
      <c r="C7" s="2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20"/>
      <c r="AG7" s="175"/>
      <c r="AH7" s="175"/>
      <c r="AI7" s="175"/>
      <c r="AJ7" s="175"/>
    </row>
    <row r="8" spans="1:40" s="5" customFormat="1" ht="18" customHeight="1">
      <c r="A8" s="19"/>
      <c r="B8" s="309"/>
      <c r="C8" s="306"/>
      <c r="D8" s="306"/>
      <c r="E8" s="306"/>
      <c r="F8" s="306"/>
      <c r="G8" s="306"/>
      <c r="H8" s="306"/>
      <c r="I8" s="307"/>
      <c r="J8" s="307"/>
      <c r="K8" s="307"/>
      <c r="L8" s="307"/>
      <c r="M8" s="307"/>
      <c r="N8" s="307"/>
      <c r="O8" s="307"/>
      <c r="P8" s="307"/>
      <c r="Q8" s="307"/>
      <c r="S8" s="5" t="s">
        <v>6</v>
      </c>
      <c r="U8" s="306"/>
      <c r="V8" s="306"/>
      <c r="W8" s="308"/>
      <c r="X8" s="308"/>
      <c r="Y8" s="308"/>
      <c r="Z8" s="308"/>
      <c r="AA8" s="308"/>
      <c r="AB8" s="308"/>
      <c r="AC8" s="308"/>
      <c r="AD8" s="308"/>
      <c r="AE8" s="20"/>
      <c r="AH8" s="334" t="s">
        <v>91</v>
      </c>
      <c r="AI8" s="334"/>
      <c r="AJ8" s="334"/>
      <c r="AK8" s="334"/>
      <c r="AL8" s="334"/>
      <c r="AM8" s="334"/>
      <c r="AN8" s="334"/>
    </row>
    <row r="9" spans="1:40" s="5" customFormat="1" ht="5.0999999999999996" customHeight="1">
      <c r="A9" s="19"/>
      <c r="B9" s="32"/>
      <c r="C9" s="21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20"/>
      <c r="AH9" s="334"/>
      <c r="AI9" s="334"/>
      <c r="AJ9" s="334"/>
      <c r="AK9" s="334"/>
      <c r="AL9" s="334"/>
      <c r="AM9" s="334"/>
      <c r="AN9" s="334"/>
    </row>
    <row r="10" spans="1:40" s="5" customFormat="1" ht="18" customHeight="1">
      <c r="A10" s="19"/>
      <c r="B10" s="5" t="s">
        <v>107</v>
      </c>
      <c r="C10" s="306"/>
      <c r="D10" s="306"/>
      <c r="E10" s="306"/>
      <c r="F10" s="306"/>
      <c r="G10" s="306"/>
      <c r="H10" s="306"/>
      <c r="I10" s="307"/>
      <c r="J10" s="307"/>
      <c r="K10" s="307"/>
      <c r="L10" s="307"/>
      <c r="M10" s="307"/>
      <c r="N10" s="307"/>
      <c r="O10" s="307"/>
      <c r="P10" s="307"/>
      <c r="Q10" s="307"/>
      <c r="S10" s="5" t="s">
        <v>108</v>
      </c>
      <c r="U10" s="306"/>
      <c r="V10" s="306"/>
      <c r="W10" s="308"/>
      <c r="X10" s="308"/>
      <c r="Y10" s="308"/>
      <c r="Z10" s="308"/>
      <c r="AA10" s="308"/>
      <c r="AB10" s="308"/>
      <c r="AC10" s="308"/>
      <c r="AD10" s="308"/>
      <c r="AE10" s="20"/>
      <c r="AH10" s="334"/>
      <c r="AI10" s="334"/>
      <c r="AJ10" s="334"/>
      <c r="AK10" s="334"/>
      <c r="AL10" s="334"/>
      <c r="AM10" s="334"/>
      <c r="AN10" s="334"/>
    </row>
    <row r="11" spans="1:40" s="5" customFormat="1" ht="6.9" customHeight="1" thickBot="1">
      <c r="A11" s="19"/>
      <c r="B11" s="22"/>
      <c r="C11" s="22"/>
      <c r="D11" s="22"/>
      <c r="E11" s="22"/>
      <c r="F11" s="22"/>
      <c r="G11" s="23"/>
      <c r="H11" s="23"/>
      <c r="I11" s="22"/>
      <c r="J11" s="22"/>
      <c r="K11" s="22"/>
      <c r="L11" s="22"/>
      <c r="M11" s="23"/>
      <c r="N11" s="22"/>
      <c r="O11" s="22"/>
      <c r="P11" s="22"/>
      <c r="Q11" s="23"/>
      <c r="R11" s="22"/>
      <c r="S11" s="22"/>
      <c r="T11" s="23"/>
      <c r="U11" s="24"/>
      <c r="V11" s="24"/>
      <c r="W11" s="25"/>
      <c r="X11" s="25"/>
      <c r="Y11" s="25"/>
      <c r="Z11" s="25"/>
      <c r="AA11" s="25"/>
      <c r="AB11" s="25"/>
      <c r="AC11" s="26"/>
      <c r="AD11" s="26"/>
      <c r="AE11" s="27"/>
    </row>
    <row r="12" spans="1:40" s="5" customFormat="1" ht="5.85" customHeight="1">
      <c r="A12" s="19"/>
      <c r="Z12" s="17"/>
      <c r="AA12" s="17"/>
      <c r="AB12" s="17"/>
      <c r="AC12" s="335" t="s">
        <v>104</v>
      </c>
      <c r="AD12" s="335"/>
      <c r="AE12" s="20"/>
    </row>
    <row r="13" spans="1:40" s="5" customFormat="1" ht="18" customHeight="1">
      <c r="A13" s="19"/>
      <c r="B13" s="337" t="s">
        <v>7</v>
      </c>
      <c r="C13" s="338"/>
      <c r="D13" s="28"/>
      <c r="E13" s="280"/>
      <c r="F13" s="280"/>
      <c r="H13" s="187" t="s">
        <v>88</v>
      </c>
      <c r="I13" s="339"/>
      <c r="J13" s="339"/>
      <c r="K13" s="339"/>
      <c r="L13" s="339"/>
      <c r="M13" s="339"/>
      <c r="N13" s="339"/>
      <c r="O13" s="339"/>
      <c r="P13" s="339"/>
      <c r="Q13" s="339"/>
      <c r="R13" s="340" t="s">
        <v>87</v>
      </c>
      <c r="S13" s="341"/>
      <c r="T13" s="342"/>
      <c r="U13" s="342"/>
      <c r="V13" s="342"/>
      <c r="W13" s="342"/>
      <c r="X13" s="342"/>
      <c r="Y13" s="342"/>
      <c r="Z13" s="342"/>
      <c r="AA13" s="342"/>
      <c r="AB13" s="342"/>
      <c r="AC13" s="336"/>
      <c r="AD13" s="336"/>
      <c r="AE13" s="20"/>
      <c r="AJ13" s="190" t="s">
        <v>90</v>
      </c>
      <c r="AK13" s="343" t="s">
        <v>143</v>
      </c>
      <c r="AL13" s="344"/>
    </row>
    <row r="14" spans="1:40" ht="9.9" customHeight="1">
      <c r="A14" s="69"/>
      <c r="B14" s="70"/>
      <c r="C14" s="70"/>
      <c r="I14" s="236" t="s">
        <v>105</v>
      </c>
      <c r="J14" s="183"/>
      <c r="K14" s="183"/>
      <c r="L14" s="183"/>
      <c r="M14" s="183"/>
      <c r="N14" s="183"/>
      <c r="O14" s="183"/>
      <c r="P14" s="237"/>
      <c r="Q14" s="237"/>
      <c r="R14" s="186"/>
      <c r="S14" s="186"/>
      <c r="T14" s="202" t="s">
        <v>106</v>
      </c>
      <c r="U14" s="185"/>
      <c r="V14" s="185"/>
      <c r="W14" s="183"/>
      <c r="X14" s="183"/>
      <c r="Y14" s="183"/>
      <c r="Z14" s="183"/>
      <c r="AA14" s="183"/>
      <c r="AB14" s="183"/>
      <c r="AC14" s="191"/>
      <c r="AD14" s="191"/>
      <c r="AE14" s="71"/>
      <c r="AH14" s="5"/>
      <c r="AI14" s="5"/>
      <c r="AJ14" s="5"/>
      <c r="AK14" s="5"/>
    </row>
    <row r="15" spans="1:40" s="5" customFormat="1" ht="18" customHeight="1">
      <c r="A15" s="19"/>
      <c r="B15" s="29" t="s">
        <v>8</v>
      </c>
      <c r="C15" s="29"/>
      <c r="D15" s="29"/>
      <c r="E15" s="29"/>
      <c r="F15" s="29"/>
      <c r="G15" s="305"/>
      <c r="H15" s="313"/>
      <c r="I15" s="314"/>
      <c r="J15" s="314"/>
      <c r="K15" s="314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6"/>
      <c r="AE15" s="20"/>
    </row>
    <row r="16" spans="1:40" s="5" customFormat="1" ht="5.85" customHeight="1">
      <c r="A16" s="19"/>
      <c r="V16" s="30"/>
      <c r="W16" s="31"/>
      <c r="X16" s="31"/>
      <c r="Y16" s="31"/>
      <c r="Z16" s="31"/>
      <c r="AA16" s="31"/>
      <c r="AB16" s="31"/>
      <c r="AC16" s="31"/>
      <c r="AD16" s="32"/>
      <c r="AE16" s="33"/>
      <c r="AF16" s="32"/>
    </row>
    <row r="17" spans="1:45" s="5" customFormat="1" ht="14.1" customHeight="1">
      <c r="A17" s="19"/>
      <c r="B17" s="29" t="s">
        <v>9</v>
      </c>
      <c r="C17" s="29"/>
      <c r="D17" s="29"/>
      <c r="E17" s="29"/>
      <c r="F17" s="29"/>
      <c r="G17" s="35"/>
      <c r="I17" s="36"/>
      <c r="J17" s="317" t="s">
        <v>10</v>
      </c>
      <c r="K17" s="318"/>
      <c r="L17" s="319"/>
      <c r="M17" s="36"/>
      <c r="N17" s="320" t="s">
        <v>100</v>
      </c>
      <c r="O17" s="321"/>
      <c r="P17" s="321"/>
      <c r="Q17" s="321"/>
      <c r="R17" s="321"/>
      <c r="S17" s="322"/>
      <c r="T17" s="322"/>
      <c r="U17" s="211" t="s">
        <v>11</v>
      </c>
      <c r="V17" s="205"/>
      <c r="W17" s="323" t="s">
        <v>148</v>
      </c>
      <c r="X17" s="324"/>
      <c r="Y17" s="325"/>
      <c r="Z17" s="325"/>
      <c r="AA17" s="325"/>
      <c r="AB17" s="325"/>
      <c r="AC17" s="325"/>
      <c r="AD17" s="326"/>
      <c r="AE17" s="34"/>
      <c r="AF17" s="32"/>
    </row>
    <row r="18" spans="1:45" s="5" customFormat="1" ht="5.0999999999999996" customHeight="1">
      <c r="A18" s="19"/>
      <c r="B18" s="29"/>
      <c r="C18" s="29"/>
      <c r="D18" s="29"/>
      <c r="E18" s="29"/>
      <c r="F18" s="29"/>
      <c r="G18" s="35"/>
      <c r="H18" s="35"/>
      <c r="I18" s="35"/>
      <c r="J18" s="35"/>
      <c r="K18" s="35"/>
      <c r="L18" s="35"/>
      <c r="M18" s="35"/>
      <c r="N18" s="35"/>
      <c r="O18" s="35"/>
      <c r="P18" s="205"/>
      <c r="Q18" s="205"/>
      <c r="R18" s="205"/>
      <c r="S18" s="212"/>
      <c r="T18" s="212"/>
      <c r="U18" s="205"/>
      <c r="W18" s="327"/>
      <c r="X18" s="328"/>
      <c r="Y18" s="329"/>
      <c r="Z18" s="329"/>
      <c r="AA18" s="329"/>
      <c r="AB18" s="329"/>
      <c r="AC18" s="329"/>
      <c r="AD18" s="330"/>
      <c r="AE18" s="34"/>
      <c r="AF18" s="32"/>
    </row>
    <row r="19" spans="1:45" s="5" customFormat="1" ht="14.1" customHeight="1">
      <c r="A19" s="19"/>
      <c r="N19" s="278"/>
      <c r="Q19" s="213" t="s">
        <v>96</v>
      </c>
      <c r="R19" s="36"/>
      <c r="S19" s="278" t="s">
        <v>24</v>
      </c>
      <c r="T19" s="36"/>
      <c r="U19" s="197"/>
      <c r="V19" s="198"/>
      <c r="W19" s="331"/>
      <c r="X19" s="332"/>
      <c r="Y19" s="332"/>
      <c r="Z19" s="332"/>
      <c r="AA19" s="332"/>
      <c r="AB19" s="332"/>
      <c r="AC19" s="332"/>
      <c r="AD19" s="333"/>
      <c r="AE19" s="34"/>
      <c r="AF19" s="32"/>
    </row>
    <row r="20" spans="1:45" s="5" customFormat="1" ht="5.85" customHeight="1" thickBot="1">
      <c r="A20" s="19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B20" s="37"/>
      <c r="AC20" s="37"/>
      <c r="AD20" s="37"/>
      <c r="AE20" s="27"/>
      <c r="AF20" s="38"/>
    </row>
    <row r="21" spans="1:45" s="5" customFormat="1" ht="5.85" customHeight="1">
      <c r="A21" s="19"/>
      <c r="Z21" s="17"/>
      <c r="AA21" s="17"/>
      <c r="AB21" s="17"/>
      <c r="AC21" s="17"/>
      <c r="AD21" s="17"/>
      <c r="AE21" s="20"/>
    </row>
    <row r="22" spans="1:45" s="5" customFormat="1" ht="15" customHeight="1">
      <c r="A22" s="19"/>
      <c r="B22" s="354" t="s">
        <v>12</v>
      </c>
      <c r="C22" s="355"/>
      <c r="D22" s="355"/>
      <c r="E22" s="356"/>
      <c r="F22" s="288"/>
      <c r="G22" s="357" t="s">
        <v>13</v>
      </c>
      <c r="H22" s="358"/>
      <c r="I22" s="359"/>
      <c r="J22" s="359"/>
      <c r="K22" s="359"/>
      <c r="L22" s="359"/>
      <c r="N22" s="274"/>
      <c r="O22" s="39" t="s">
        <v>14</v>
      </c>
      <c r="P22" s="39"/>
      <c r="Q22" s="360" t="s">
        <v>15</v>
      </c>
      <c r="R22" s="361"/>
      <c r="S22" s="52" t="s">
        <v>16</v>
      </c>
      <c r="U22" s="359"/>
      <c r="V22" s="359"/>
      <c r="W22" s="359"/>
      <c r="X22" s="40"/>
      <c r="Y22" s="41" t="str">
        <f>IF(U22&lt;I22,"!","")</f>
        <v/>
      </c>
      <c r="Z22" s="41"/>
      <c r="AA22" s="362"/>
      <c r="AB22" s="362"/>
      <c r="AC22" s="39" t="s">
        <v>14</v>
      </c>
      <c r="AE22" s="20"/>
      <c r="AN22" s="43"/>
      <c r="AO22" s="43"/>
      <c r="AP22" s="43"/>
      <c r="AQ22" s="43"/>
      <c r="AR22" s="43"/>
      <c r="AS22" s="43"/>
    </row>
    <row r="23" spans="1:45" s="5" customFormat="1" ht="5.0999999999999996" customHeight="1">
      <c r="A23" s="19"/>
      <c r="N23" s="35"/>
      <c r="Q23" s="44"/>
      <c r="R23" s="44"/>
      <c r="U23" s="35"/>
      <c r="V23" s="35"/>
      <c r="W23" s="35"/>
      <c r="X23" s="35"/>
      <c r="AB23" s="35"/>
      <c r="AC23" s="45"/>
      <c r="AE23" s="20"/>
      <c r="AN23" s="46"/>
      <c r="AO23" s="46"/>
      <c r="AP23" s="46"/>
      <c r="AQ23" s="46"/>
      <c r="AR23" s="46"/>
      <c r="AS23" s="46"/>
    </row>
    <row r="24" spans="1:45" s="5" customFormat="1" ht="14.1" customHeight="1">
      <c r="A24" s="19"/>
      <c r="G24" s="275" t="s">
        <v>17</v>
      </c>
      <c r="I24" s="36"/>
      <c r="J24" s="345" t="s">
        <v>19</v>
      </c>
      <c r="K24" s="346"/>
      <c r="L24" s="347"/>
      <c r="M24" s="36"/>
      <c r="N24" s="317" t="s">
        <v>18</v>
      </c>
      <c r="O24" s="348"/>
      <c r="P24" s="287"/>
      <c r="Q24" s="44"/>
      <c r="R24" s="44"/>
      <c r="S24" s="47" t="s">
        <v>20</v>
      </c>
      <c r="U24" s="36"/>
      <c r="V24" s="317" t="str">
        <f>J24</f>
        <v>Dienststelle</v>
      </c>
      <c r="W24" s="318"/>
      <c r="X24" s="48"/>
      <c r="Y24" s="36"/>
      <c r="Z24" s="49"/>
      <c r="AA24" s="349" t="str">
        <f>N24</f>
        <v>Wohnung</v>
      </c>
      <c r="AB24" s="349"/>
      <c r="AC24" s="349"/>
      <c r="AE24" s="20"/>
      <c r="AH24" s="350" t="s">
        <v>23</v>
      </c>
      <c r="AI24" s="351"/>
      <c r="AJ24" s="351"/>
      <c r="AK24" s="352" t="s">
        <v>139</v>
      </c>
      <c r="AL24" s="353"/>
      <c r="AM24" s="224" t="s">
        <v>143</v>
      </c>
      <c r="AN24" s="46"/>
      <c r="AO24" s="46"/>
      <c r="AP24" s="46"/>
      <c r="AQ24" s="46"/>
      <c r="AR24" s="46"/>
      <c r="AS24" s="46"/>
    </row>
    <row r="25" spans="1:45" s="5" customFormat="1" ht="15" hidden="1" customHeight="1">
      <c r="A25" s="19"/>
      <c r="B25" s="372" t="s">
        <v>21</v>
      </c>
      <c r="C25" s="372"/>
      <c r="D25" s="372"/>
      <c r="E25" s="372"/>
      <c r="F25" s="281"/>
      <c r="G25" s="357" t="s">
        <v>16</v>
      </c>
      <c r="H25" s="358"/>
      <c r="I25" s="373"/>
      <c r="J25" s="373"/>
      <c r="K25" s="373"/>
      <c r="L25" s="373"/>
      <c r="N25" s="272"/>
      <c r="O25" s="39" t="s">
        <v>22</v>
      </c>
      <c r="P25" s="39"/>
      <c r="Q25" s="374" t="str">
        <f>Q22</f>
        <v>Ende</v>
      </c>
      <c r="R25" s="375"/>
      <c r="S25" s="374"/>
      <c r="T25" s="375"/>
      <c r="U25" s="373"/>
      <c r="V25" s="373"/>
      <c r="W25" s="373"/>
      <c r="X25" s="40"/>
      <c r="Y25" s="41"/>
      <c r="Z25" s="50"/>
      <c r="AA25" s="363"/>
      <c r="AB25" s="363"/>
      <c r="AC25" s="39" t="s">
        <v>14</v>
      </c>
      <c r="AE25" s="20"/>
      <c r="AM25" s="166"/>
      <c r="AN25" s="43"/>
      <c r="AO25" s="43"/>
      <c r="AP25" s="43"/>
      <c r="AQ25" s="43"/>
      <c r="AR25" s="43"/>
      <c r="AS25" s="43"/>
    </row>
    <row r="26" spans="1:45" s="5" customFormat="1" ht="9.9" customHeight="1">
      <c r="A26" s="19"/>
      <c r="D26" s="29"/>
      <c r="E26" s="29"/>
      <c r="F26" s="29"/>
      <c r="L26" s="29"/>
      <c r="O26" s="29"/>
      <c r="P26" s="29"/>
      <c r="S26" s="29"/>
      <c r="W26" s="29"/>
      <c r="X26" s="29"/>
      <c r="Y26" s="29"/>
      <c r="Z26" s="50"/>
      <c r="AA26" s="131"/>
      <c r="AB26" s="131"/>
      <c r="AC26" s="131"/>
      <c r="AD26" s="131"/>
      <c r="AE26" s="51"/>
      <c r="AH26" s="282" t="s">
        <v>74</v>
      </c>
      <c r="AI26" s="283" t="s">
        <v>24</v>
      </c>
      <c r="AJ26" s="130" t="s">
        <v>81</v>
      </c>
      <c r="AK26" s="283" t="s">
        <v>32</v>
      </c>
      <c r="AL26" s="177"/>
    </row>
    <row r="27" spans="1:45" s="5" customFormat="1" ht="14.1" customHeight="1">
      <c r="A27" s="19"/>
      <c r="B27" s="364" t="s">
        <v>25</v>
      </c>
      <c r="C27" s="364"/>
      <c r="D27" s="364"/>
      <c r="E27" s="364"/>
      <c r="F27" s="279"/>
      <c r="G27" s="52"/>
      <c r="I27" s="36"/>
      <c r="J27" s="365" t="s">
        <v>26</v>
      </c>
      <c r="K27" s="366"/>
      <c r="L27" s="367"/>
      <c r="M27" s="36"/>
      <c r="N27" s="365" t="s">
        <v>27</v>
      </c>
      <c r="O27" s="368"/>
      <c r="P27" s="36"/>
      <c r="Q27" s="278" t="s">
        <v>28</v>
      </c>
      <c r="S27" s="285"/>
      <c r="T27" s="210"/>
      <c r="U27" s="36"/>
      <c r="V27" s="365" t="s">
        <v>29</v>
      </c>
      <c r="W27" s="366"/>
      <c r="X27" s="285"/>
      <c r="Y27" s="36"/>
      <c r="AA27" s="349" t="s">
        <v>144</v>
      </c>
      <c r="AB27" s="349"/>
      <c r="AC27" s="349"/>
      <c r="AE27" s="51"/>
      <c r="AF27" s="38"/>
      <c r="AH27" s="137">
        <v>0.35</v>
      </c>
      <c r="AI27" s="138">
        <v>0.2</v>
      </c>
      <c r="AJ27" s="138">
        <v>0.1</v>
      </c>
      <c r="AK27" s="138">
        <v>0.04</v>
      </c>
      <c r="AL27" s="178" t="s">
        <v>30</v>
      </c>
      <c r="AM27" s="269" t="s">
        <v>134</v>
      </c>
    </row>
    <row r="28" spans="1:45" s="5" customFormat="1" ht="3.9" customHeight="1">
      <c r="A28" s="19"/>
      <c r="N28" s="35"/>
      <c r="U28" s="35"/>
      <c r="V28" s="35"/>
      <c r="W28" s="35"/>
      <c r="X28" s="35"/>
      <c r="Z28" s="50"/>
      <c r="AA28" s="131"/>
      <c r="AB28" s="131"/>
      <c r="AC28" s="131"/>
      <c r="AD28" s="131"/>
      <c r="AE28" s="20"/>
      <c r="AH28" s="35"/>
      <c r="AI28" s="42"/>
      <c r="AJ28" s="43"/>
      <c r="AK28" s="35"/>
      <c r="AL28" s="43"/>
      <c r="AM28" s="46"/>
      <c r="AN28" s="46"/>
      <c r="AO28" s="46"/>
      <c r="AP28" s="46"/>
      <c r="AQ28" s="46"/>
      <c r="AR28" s="46"/>
      <c r="AS28" s="46"/>
    </row>
    <row r="29" spans="1:45" s="5" customFormat="1" ht="14.1" customHeight="1">
      <c r="A29" s="19"/>
      <c r="B29" s="29"/>
      <c r="C29" s="29"/>
      <c r="G29" s="52"/>
      <c r="I29" s="36"/>
      <c r="J29" s="365" t="s">
        <v>31</v>
      </c>
      <c r="K29" s="366"/>
      <c r="L29" s="367"/>
      <c r="M29" s="36"/>
      <c r="N29" s="365" t="s">
        <v>32</v>
      </c>
      <c r="O29" s="369"/>
      <c r="P29" s="52"/>
      <c r="Q29" s="370"/>
      <c r="R29" s="371"/>
      <c r="S29" s="371"/>
      <c r="T29" s="52"/>
      <c r="U29" s="370"/>
      <c r="V29" s="370"/>
      <c r="W29" s="370"/>
      <c r="X29" s="50"/>
      <c r="Y29" s="151"/>
      <c r="Z29" s="151"/>
      <c r="AA29" s="151"/>
      <c r="AB29" s="151"/>
      <c r="AC29" s="151"/>
      <c r="AD29" s="151"/>
      <c r="AE29" s="53"/>
      <c r="AF29" s="54"/>
      <c r="AH29" s="225" t="s">
        <v>112</v>
      </c>
      <c r="AI29" s="226" t="s">
        <v>109</v>
      </c>
      <c r="AJ29" s="228" t="s">
        <v>111</v>
      </c>
      <c r="AK29" s="55"/>
      <c r="AL29" s="176" t="s">
        <v>52</v>
      </c>
      <c r="AM29" s="269" t="s">
        <v>85</v>
      </c>
    </row>
    <row r="30" spans="1:45" s="5" customFormat="1">
      <c r="A30" s="19"/>
      <c r="G30" s="56"/>
      <c r="H30" s="56"/>
      <c r="M30" s="56"/>
      <c r="N30" s="384"/>
      <c r="O30" s="385"/>
      <c r="Q30" s="386" t="s">
        <v>33</v>
      </c>
      <c r="R30" s="387"/>
      <c r="S30" s="387"/>
      <c r="T30" s="56"/>
      <c r="U30" s="386" t="str">
        <f>Q30</f>
        <v>amtl. Kennzeichen</v>
      </c>
      <c r="V30" s="386"/>
      <c r="W30" s="386"/>
      <c r="X30" s="286"/>
      <c r="Y30" s="29"/>
      <c r="Z30" s="50"/>
      <c r="AA30" s="131"/>
      <c r="AB30" s="131"/>
      <c r="AC30" s="131"/>
      <c r="AD30" s="131"/>
      <c r="AE30" s="20"/>
      <c r="AH30" s="135">
        <v>14</v>
      </c>
      <c r="AI30" s="227">
        <f>AH30</f>
        <v>14</v>
      </c>
      <c r="AJ30" s="136">
        <v>28</v>
      </c>
      <c r="AK30" s="57"/>
      <c r="AL30" s="179" t="s">
        <v>34</v>
      </c>
      <c r="AM30" s="122" t="s">
        <v>136</v>
      </c>
    </row>
    <row r="31" spans="1:45" s="5" customFormat="1" ht="14.1" customHeight="1">
      <c r="A31" s="19"/>
      <c r="B31" s="388" t="s">
        <v>76</v>
      </c>
      <c r="C31" s="388"/>
      <c r="D31" s="388"/>
      <c r="E31" s="388"/>
      <c r="F31" s="164"/>
      <c r="G31" s="127"/>
      <c r="I31" s="36"/>
      <c r="J31" s="379" t="s">
        <v>99</v>
      </c>
      <c r="K31" s="379"/>
      <c r="L31" s="379"/>
      <c r="M31" s="379"/>
      <c r="N31" s="379"/>
      <c r="O31" s="379"/>
      <c r="P31" s="36"/>
      <c r="Q31" s="379" t="s">
        <v>35</v>
      </c>
      <c r="R31" s="380"/>
      <c r="S31" s="380"/>
      <c r="T31" s="380"/>
      <c r="U31" s="380"/>
      <c r="V31" s="380"/>
      <c r="W31" s="380"/>
      <c r="X31" s="276"/>
      <c r="Y31" s="36"/>
      <c r="Z31" s="49"/>
      <c r="AA31" s="376" t="s">
        <v>36</v>
      </c>
      <c r="AB31" s="376"/>
      <c r="AC31" s="376"/>
      <c r="AE31" s="20"/>
      <c r="AH31" s="282" t="s">
        <v>37</v>
      </c>
      <c r="AI31" s="283" t="s">
        <v>38</v>
      </c>
      <c r="AJ31" s="283" t="s">
        <v>73</v>
      </c>
      <c r="AK31" s="55"/>
      <c r="AL31" s="176"/>
      <c r="AM31" s="46"/>
      <c r="AN31" s="46"/>
      <c r="AO31" s="46"/>
      <c r="AP31" s="46"/>
      <c r="AQ31" s="46"/>
      <c r="AR31" s="46"/>
      <c r="AS31" s="46"/>
    </row>
    <row r="32" spans="1:45" s="5" customFormat="1">
      <c r="A32" s="19"/>
      <c r="B32" s="388"/>
      <c r="C32" s="388"/>
      <c r="D32" s="388"/>
      <c r="E32" s="388"/>
      <c r="F32" s="164"/>
      <c r="G32" s="127"/>
      <c r="I32" s="189"/>
      <c r="J32" s="379"/>
      <c r="K32" s="379"/>
      <c r="L32" s="379"/>
      <c r="M32" s="379"/>
      <c r="N32" s="379"/>
      <c r="O32" s="379"/>
      <c r="P32" s="58"/>
      <c r="Q32" s="380"/>
      <c r="R32" s="380"/>
      <c r="S32" s="380"/>
      <c r="T32" s="380"/>
      <c r="U32" s="380"/>
      <c r="V32" s="380"/>
      <c r="W32" s="380"/>
      <c r="X32" s="276"/>
      <c r="Z32" s="50"/>
      <c r="AA32" s="376"/>
      <c r="AB32" s="376"/>
      <c r="AC32" s="376"/>
      <c r="AE32" s="20"/>
      <c r="AH32" s="137">
        <v>-1.87</v>
      </c>
      <c r="AI32" s="138">
        <v>-3.57</v>
      </c>
      <c r="AJ32" s="138">
        <v>-3.57</v>
      </c>
      <c r="AK32" s="57"/>
      <c r="AL32" s="179" t="s">
        <v>39</v>
      </c>
      <c r="AM32" s="122" t="s">
        <v>138</v>
      </c>
      <c r="AN32" s="46"/>
      <c r="AO32" s="46"/>
      <c r="AP32" s="46"/>
      <c r="AQ32" s="46"/>
      <c r="AR32" s="46"/>
      <c r="AS32" s="46"/>
    </row>
    <row r="33" spans="1:45" s="5" customFormat="1" ht="14.1" customHeight="1">
      <c r="A33" s="19"/>
      <c r="B33" s="377" t="str">
        <f>"(triftige Gründe: "&amp;TEXT(AH27,"0,00")&amp;" €/km, ohne "&amp;TEXT(AI27,"0,00")&amp;" €/km)"</f>
        <v>(triftige Gründe: 0,35 €/km, ohne 0,20 €/km)</v>
      </c>
      <c r="C33" s="378"/>
      <c r="D33" s="378"/>
      <c r="E33" s="378"/>
      <c r="F33" s="378"/>
      <c r="G33" s="378"/>
      <c r="I33" s="36"/>
      <c r="J33" s="379" t="s">
        <v>40</v>
      </c>
      <c r="K33" s="379"/>
      <c r="L33" s="379"/>
      <c r="M33" s="379"/>
      <c r="N33" s="379"/>
      <c r="O33" s="379"/>
      <c r="P33" s="36"/>
      <c r="Q33" s="379" t="s">
        <v>101</v>
      </c>
      <c r="R33" s="380"/>
      <c r="S33" s="380"/>
      <c r="T33" s="380"/>
      <c r="U33" s="380"/>
      <c r="V33" s="380"/>
      <c r="W33" s="380"/>
      <c r="X33" s="276"/>
      <c r="Y33" s="36"/>
      <c r="Z33" s="49"/>
      <c r="AA33" s="376" t="s">
        <v>41</v>
      </c>
      <c r="AB33" s="376"/>
      <c r="AC33" s="376"/>
      <c r="AD33" s="376"/>
      <c r="AE33" s="20"/>
      <c r="AH33" s="381" t="s">
        <v>83</v>
      </c>
      <c r="AI33" s="382"/>
      <c r="AJ33" s="382"/>
      <c r="AK33" s="382"/>
      <c r="AL33" s="383"/>
      <c r="AM33" s="395" t="s">
        <v>147</v>
      </c>
      <c r="AN33" s="396"/>
      <c r="AO33" s="396"/>
      <c r="AP33" s="396"/>
      <c r="AQ33" s="396"/>
      <c r="AR33" s="396"/>
      <c r="AS33" s="46"/>
    </row>
    <row r="34" spans="1:45" s="5" customFormat="1">
      <c r="A34" s="19"/>
      <c r="B34" s="161"/>
      <c r="C34" s="161"/>
      <c r="D34" s="161"/>
      <c r="E34" s="161"/>
      <c r="F34" s="161"/>
      <c r="G34" s="161"/>
      <c r="H34" s="56"/>
      <c r="I34" s="163"/>
      <c r="J34" s="379"/>
      <c r="K34" s="379"/>
      <c r="L34" s="379"/>
      <c r="M34" s="379"/>
      <c r="N34" s="379"/>
      <c r="O34" s="379"/>
      <c r="P34" s="276"/>
      <c r="Q34" s="380"/>
      <c r="R34" s="380"/>
      <c r="S34" s="380"/>
      <c r="T34" s="380"/>
      <c r="U34" s="380"/>
      <c r="V34" s="380"/>
      <c r="W34" s="380"/>
      <c r="X34" s="276"/>
      <c r="Y34" s="29"/>
      <c r="Z34" s="29"/>
      <c r="AA34" s="376"/>
      <c r="AB34" s="376"/>
      <c r="AC34" s="376"/>
      <c r="AD34" s="376"/>
      <c r="AE34" s="20"/>
      <c r="AH34" s="135"/>
      <c r="AI34" s="397" t="str">
        <f>IF(V58&lt;&gt;"","lt. Übernachtungsechng.","pauschal")</f>
        <v>pauschal</v>
      </c>
      <c r="AJ34" s="397"/>
      <c r="AK34" s="397"/>
      <c r="AL34" s="398"/>
      <c r="AM34" s="395"/>
      <c r="AN34" s="396"/>
      <c r="AO34" s="396"/>
      <c r="AP34" s="396"/>
      <c r="AQ34" s="396"/>
      <c r="AR34" s="396"/>
    </row>
    <row r="35" spans="1:45" s="5" customFormat="1" ht="20.100000000000001" customHeight="1">
      <c r="A35" s="19"/>
      <c r="B35" s="399" t="s">
        <v>42</v>
      </c>
      <c r="C35" s="400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2" t="s">
        <v>43</v>
      </c>
      <c r="P35" s="402"/>
      <c r="Q35" s="402"/>
      <c r="R35" s="402"/>
      <c r="S35" s="402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E35" s="20"/>
    </row>
    <row r="36" spans="1:45" ht="13.8" thickBot="1">
      <c r="A36" s="59"/>
      <c r="B36" s="60"/>
      <c r="C36" s="60"/>
      <c r="D36" s="404" t="s">
        <v>44</v>
      </c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3"/>
      <c r="P36" s="403"/>
      <c r="Q36" s="403"/>
      <c r="R36" s="403"/>
      <c r="S36" s="403"/>
      <c r="T36" s="404" t="s">
        <v>45</v>
      </c>
      <c r="U36" s="404"/>
      <c r="V36" s="404"/>
      <c r="W36" s="404"/>
      <c r="X36" s="404"/>
      <c r="Y36" s="404"/>
      <c r="Z36" s="404"/>
      <c r="AA36" s="404"/>
      <c r="AB36" s="404"/>
      <c r="AC36" s="404"/>
      <c r="AD36" s="61"/>
      <c r="AE36" s="62"/>
    </row>
    <row r="37" spans="1:45" s="5" customFormat="1" ht="3.9" customHeight="1" thickBot="1">
      <c r="G37" s="56"/>
      <c r="H37" s="56"/>
      <c r="M37" s="56"/>
    </row>
    <row r="38" spans="1:45" s="5" customFormat="1" ht="5.85" customHeight="1">
      <c r="A38" s="64"/>
      <c r="B38" s="65"/>
      <c r="C38" s="65"/>
      <c r="D38" s="389" t="s">
        <v>92</v>
      </c>
      <c r="E38" s="389"/>
      <c r="F38" s="389"/>
      <c r="G38" s="389"/>
      <c r="H38" s="389"/>
      <c r="I38" s="67"/>
      <c r="J38" s="67"/>
      <c r="K38" s="67"/>
      <c r="L38" s="66"/>
      <c r="M38" s="67"/>
      <c r="N38" s="67"/>
      <c r="O38" s="66"/>
      <c r="P38" s="66"/>
      <c r="Q38" s="66"/>
      <c r="R38" s="391" t="s">
        <v>93</v>
      </c>
      <c r="S38" s="391"/>
      <c r="T38" s="66"/>
      <c r="U38" s="66"/>
      <c r="V38" s="66"/>
      <c r="W38" s="66"/>
      <c r="X38" s="66"/>
      <c r="Y38" s="66"/>
      <c r="Z38" s="66"/>
      <c r="AA38" s="66"/>
      <c r="AB38" s="181"/>
      <c r="AC38" s="335" t="s">
        <v>104</v>
      </c>
      <c r="AD38" s="335"/>
      <c r="AE38" s="68"/>
    </row>
    <row r="39" spans="1:45" s="5" customFormat="1" ht="20.100000000000001" customHeight="1">
      <c r="A39" s="19"/>
      <c r="B39" s="393" t="s">
        <v>46</v>
      </c>
      <c r="C39" s="394"/>
      <c r="D39" s="390"/>
      <c r="E39" s="390"/>
      <c r="F39" s="390"/>
      <c r="G39" s="390"/>
      <c r="H39" s="390"/>
      <c r="I39" s="339"/>
      <c r="J39" s="339"/>
      <c r="K39" s="339"/>
      <c r="L39" s="339"/>
      <c r="M39" s="339"/>
      <c r="N39" s="339"/>
      <c r="O39" s="339"/>
      <c r="P39" s="339"/>
      <c r="Q39" s="339"/>
      <c r="R39" s="392"/>
      <c r="S39" s="392"/>
      <c r="T39" s="342"/>
      <c r="U39" s="342"/>
      <c r="V39" s="342"/>
      <c r="W39" s="342"/>
      <c r="X39" s="342"/>
      <c r="Y39" s="342"/>
      <c r="Z39" s="342"/>
      <c r="AA39" s="342"/>
      <c r="AB39" s="342"/>
      <c r="AC39" s="336"/>
      <c r="AD39" s="336"/>
      <c r="AE39" s="20"/>
    </row>
    <row r="40" spans="1:45" s="5" customFormat="1" ht="5.0999999999999996" customHeight="1">
      <c r="A40" s="19"/>
      <c r="I40" s="406"/>
      <c r="J40" s="406"/>
      <c r="K40" s="406"/>
      <c r="L40" s="406"/>
      <c r="M40" s="406"/>
      <c r="N40" s="406"/>
      <c r="O40" s="406"/>
      <c r="P40" s="406"/>
      <c r="Q40" s="406"/>
      <c r="T40" s="406"/>
      <c r="U40" s="406"/>
      <c r="V40" s="406"/>
      <c r="W40" s="406"/>
      <c r="X40" s="406"/>
      <c r="Y40" s="406"/>
      <c r="Z40" s="406"/>
      <c r="AA40" s="406"/>
      <c r="AB40" s="406"/>
      <c r="AC40" s="45"/>
      <c r="AE40" s="2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</row>
    <row r="41" spans="1:45" ht="15" customHeight="1">
      <c r="A41" s="69"/>
      <c r="B41" s="188"/>
      <c r="C41" s="188"/>
      <c r="G41" s="275" t="str">
        <f>G24</f>
        <v>von</v>
      </c>
      <c r="I41" s="36"/>
      <c r="J41" s="345" t="str">
        <f>J24</f>
        <v>Dienststelle</v>
      </c>
      <c r="K41" s="346"/>
      <c r="L41" s="347"/>
      <c r="M41" s="36" t="s">
        <v>135</v>
      </c>
      <c r="N41" s="317" t="str">
        <f>N24</f>
        <v>Wohnung</v>
      </c>
      <c r="O41" s="318"/>
      <c r="P41" s="273"/>
      <c r="Q41" s="5"/>
      <c r="R41" s="5"/>
      <c r="S41" s="47" t="str">
        <f>S24</f>
        <v xml:space="preserve">an  </v>
      </c>
      <c r="T41" s="36" t="s">
        <v>135</v>
      </c>
      <c r="U41" s="317" t="str">
        <f>V24</f>
        <v>Dienststelle</v>
      </c>
      <c r="V41" s="318"/>
      <c r="W41" s="318"/>
      <c r="X41" s="277"/>
      <c r="Y41" s="36" t="s">
        <v>84</v>
      </c>
      <c r="Z41" s="49"/>
      <c r="AA41" s="349" t="str">
        <f>AA24</f>
        <v>Wohnung</v>
      </c>
      <c r="AB41" s="349"/>
      <c r="AC41" s="349"/>
      <c r="AE41" s="71"/>
      <c r="AH41" s="250" t="s">
        <v>123</v>
      </c>
      <c r="AI41" s="250"/>
      <c r="AJ41" s="250"/>
      <c r="AK41" s="250"/>
      <c r="AL41" s="242"/>
      <c r="AM41" s="242"/>
      <c r="AN41" s="266"/>
      <c r="AO41" s="251" t="s">
        <v>116</v>
      </c>
      <c r="AP41" s="252"/>
      <c r="AQ41" s="240"/>
      <c r="AR41" s="240"/>
    </row>
    <row r="42" spans="1:45" ht="9.9" customHeight="1">
      <c r="A42" s="69"/>
      <c r="B42" s="188"/>
      <c r="C42" s="188"/>
      <c r="I42" s="184"/>
      <c r="J42" s="184"/>
      <c r="K42" s="184"/>
      <c r="L42" s="184"/>
      <c r="M42" s="184"/>
      <c r="N42" s="184"/>
      <c r="O42" s="184"/>
      <c r="P42" s="184"/>
      <c r="Q42" s="184"/>
      <c r="S42" s="182"/>
      <c r="T42" s="184"/>
      <c r="U42" s="184"/>
      <c r="V42" s="184"/>
      <c r="W42" s="184"/>
      <c r="X42" s="184"/>
      <c r="Y42" s="184"/>
      <c r="Z42" s="184"/>
      <c r="AA42" s="184"/>
      <c r="AB42" s="184"/>
      <c r="AC42" s="182"/>
      <c r="AE42" s="71"/>
      <c r="AH42" s="194">
        <f>COUNTIF(AI47:AM47,"&gt;6")</f>
        <v>0</v>
      </c>
      <c r="AI42" s="220" t="s">
        <v>47</v>
      </c>
      <c r="AJ42" s="220" t="s">
        <v>48</v>
      </c>
      <c r="AK42" s="220" t="s">
        <v>49</v>
      </c>
      <c r="AL42" s="220" t="s">
        <v>50</v>
      </c>
      <c r="AM42" s="220" t="s">
        <v>82</v>
      </c>
      <c r="AN42" s="238"/>
      <c r="AO42" s="196"/>
    </row>
    <row r="43" spans="1:45" s="5" customFormat="1" ht="15" customHeight="1">
      <c r="A43" s="19"/>
      <c r="B43" s="354" t="str">
        <f>B22</f>
        <v>Beginn der Dienstreise</v>
      </c>
      <c r="C43" s="354"/>
      <c r="D43" s="354"/>
      <c r="E43" s="354"/>
      <c r="F43" s="284"/>
      <c r="G43" s="357" t="str">
        <f>G22</f>
        <v xml:space="preserve">am </v>
      </c>
      <c r="H43" s="357"/>
      <c r="I43" s="359"/>
      <c r="J43" s="359"/>
      <c r="K43" s="359"/>
      <c r="L43" s="359"/>
      <c r="N43" s="274"/>
      <c r="O43" s="39" t="str">
        <f>O22</f>
        <v xml:space="preserve"> Uhr</v>
      </c>
      <c r="P43" s="39"/>
      <c r="Q43" s="360" t="str">
        <f>Q22</f>
        <v>Ende</v>
      </c>
      <c r="R43" s="360"/>
      <c r="S43" s="52" t="str">
        <f>S22</f>
        <v>am</v>
      </c>
      <c r="U43" s="359"/>
      <c r="V43" s="359"/>
      <c r="W43" s="359"/>
      <c r="X43" s="40"/>
      <c r="Y43" s="41" t="str">
        <f>IF(U43&lt;I43,"!","")</f>
        <v/>
      </c>
      <c r="Z43" s="41"/>
      <c r="AA43" s="362"/>
      <c r="AB43" s="362"/>
      <c r="AC43" s="39" t="str">
        <f>AC22</f>
        <v xml:space="preserve"> Uhr</v>
      </c>
      <c r="AE43" s="20"/>
      <c r="AH43" s="194" t="s">
        <v>51</v>
      </c>
      <c r="AI43" s="195" t="str">
        <f>IF($I$43&lt;&gt;"",1,"-")</f>
        <v>-</v>
      </c>
      <c r="AJ43" s="195" t="str">
        <f>IF($U$43&gt;$I$43,1,"-")</f>
        <v>-</v>
      </c>
      <c r="AK43" s="195" t="str">
        <f>IF($U$43&gt;($I$43+1),1,"-")</f>
        <v>-</v>
      </c>
      <c r="AL43" s="195" t="str">
        <f>IF($U$43&gt;($I$43+2),1,"-")</f>
        <v>-</v>
      </c>
      <c r="AM43" s="195" t="str">
        <f>IF($U$43&gt;($I$43+3),1,"-")</f>
        <v>-</v>
      </c>
      <c r="AN43" s="239"/>
      <c r="AO43" s="229" t="str">
        <f>IF(SUM($AI$43:$AM$43)=2,"x","-")</f>
        <v>-</v>
      </c>
      <c r="AP43" s="139"/>
      <c r="AQ43" s="139"/>
      <c r="AR43" s="139"/>
      <c r="AS43" s="139"/>
    </row>
    <row r="44" spans="1:45" s="5" customFormat="1" ht="5.0999999999999996" customHeight="1">
      <c r="A44" s="19"/>
      <c r="N44" s="35"/>
      <c r="U44" s="35"/>
      <c r="V44" s="35"/>
      <c r="W44" s="35"/>
      <c r="X44" s="35"/>
      <c r="AB44" s="35"/>
      <c r="AC44" s="45"/>
      <c r="AE44" s="20"/>
      <c r="AH44" s="140"/>
      <c r="AI44" s="140"/>
      <c r="AJ44" s="140"/>
      <c r="AK44" s="140"/>
      <c r="AL44" s="140"/>
      <c r="AM44" s="140"/>
      <c r="AN44" s="239"/>
      <c r="AO44" s="230"/>
      <c r="AP44" s="140"/>
      <c r="AQ44" s="140"/>
      <c r="AR44" s="140"/>
      <c r="AS44" s="140"/>
    </row>
    <row r="45" spans="1:45" s="5" customFormat="1" ht="14.1" hidden="1" customHeight="1">
      <c r="A45" s="19"/>
      <c r="AE45" s="20"/>
      <c r="AN45" s="239"/>
      <c r="AO45" s="230"/>
      <c r="AP45" s="139"/>
      <c r="AQ45" s="139"/>
      <c r="AR45" s="139"/>
      <c r="AS45" s="139"/>
    </row>
    <row r="46" spans="1:45" s="5" customFormat="1" ht="5.0999999999999996" hidden="1" customHeight="1">
      <c r="A46" s="19"/>
      <c r="N46" s="35"/>
      <c r="U46" s="35"/>
      <c r="V46" s="35"/>
      <c r="W46" s="35"/>
      <c r="X46" s="35"/>
      <c r="AB46" s="35"/>
      <c r="AC46" s="45"/>
      <c r="AE46" s="20"/>
      <c r="AH46" s="141"/>
      <c r="AI46" s="141"/>
      <c r="AJ46" s="141"/>
      <c r="AK46" s="141"/>
      <c r="AL46" s="141"/>
      <c r="AM46" s="141"/>
      <c r="AN46" s="239"/>
      <c r="AO46" s="230"/>
      <c r="AP46" s="141"/>
      <c r="AQ46" s="141"/>
      <c r="AR46" s="141"/>
      <c r="AS46" s="141"/>
    </row>
    <row r="47" spans="1:45" s="5" customFormat="1" ht="15" customHeight="1">
      <c r="A47" s="19"/>
      <c r="B47" s="372" t="str">
        <f>B25</f>
        <v>Beginn des Dienstgeschäftes</v>
      </c>
      <c r="C47" s="372"/>
      <c r="D47" s="372"/>
      <c r="E47" s="372"/>
      <c r="F47" s="281"/>
      <c r="G47" s="357" t="s">
        <v>16</v>
      </c>
      <c r="H47" s="357"/>
      <c r="I47" s="373"/>
      <c r="J47" s="373"/>
      <c r="K47" s="373"/>
      <c r="L47" s="373"/>
      <c r="N47" s="272"/>
      <c r="O47" s="39" t="str">
        <f>O25</f>
        <v>Uhr</v>
      </c>
      <c r="P47" s="39"/>
      <c r="Q47" s="374" t="str">
        <f>Q25</f>
        <v>Ende</v>
      </c>
      <c r="R47" s="374"/>
      <c r="S47" s="52" t="s">
        <v>16</v>
      </c>
      <c r="T47" s="52"/>
      <c r="U47" s="373"/>
      <c r="V47" s="373"/>
      <c r="W47" s="373"/>
      <c r="X47" s="40"/>
      <c r="Y47" s="41"/>
      <c r="Z47" s="50"/>
      <c r="AA47" s="363"/>
      <c r="AB47" s="363"/>
      <c r="AC47" s="39" t="str">
        <f>AC25</f>
        <v xml:space="preserve"> Uhr</v>
      </c>
      <c r="AE47" s="20"/>
      <c r="AH47" s="142" t="s">
        <v>52</v>
      </c>
      <c r="AI47" s="123" t="str">
        <f>IF(AI43&lt;&gt;"-",IF(U43=I43,(AA43-N43)*24,24-N43*24),"-")</f>
        <v>-</v>
      </c>
      <c r="AJ47" s="123" t="str">
        <f>IF(AJ43&lt;&gt;"-",IF(AK43=1,24,IF($U43&gt;$I43,0+($AA43)*24,0)),"-")</f>
        <v>-</v>
      </c>
      <c r="AK47" s="123" t="str">
        <f>IF(AK43&lt;&gt;"-",IF(AL43=1,24,IF($U43&gt;$I43,0+($AA43)*24,0)),"-")</f>
        <v>-</v>
      </c>
      <c r="AL47" s="123" t="str">
        <f>IF(AL43&lt;&gt;"-",IF(AM43=1,24,IF($U43&gt;$I43,0+($AA43)*24,0)),"-")</f>
        <v>-</v>
      </c>
      <c r="AM47" s="123" t="str">
        <f>IF(AM43&lt;&gt;"-",IF(AO45=1,24,IF($U43&gt;$I43,0+($AA43)*24,0)),"-")</f>
        <v>-</v>
      </c>
      <c r="AN47" s="239"/>
      <c r="AO47" s="231" t="str">
        <f>IF(SUM($AI$43:$AM$43)=2,SUM($AI$47:$AM$47),"-")</f>
        <v>-</v>
      </c>
      <c r="AP47" s="123"/>
      <c r="AQ47" s="123"/>
      <c r="AR47" s="123"/>
      <c r="AS47" s="123"/>
    </row>
    <row r="48" spans="1:45" ht="5.0999999999999996" customHeight="1" thickBot="1">
      <c r="A48" s="69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72"/>
      <c r="AD48" s="72"/>
      <c r="AE48" s="71"/>
      <c r="AH48" s="141"/>
      <c r="AI48" s="141"/>
      <c r="AJ48" s="141"/>
      <c r="AK48" s="141"/>
      <c r="AL48" s="141"/>
      <c r="AM48" s="141"/>
      <c r="AN48" s="238"/>
      <c r="AO48" s="141"/>
      <c r="AP48" s="141"/>
      <c r="AQ48" s="141"/>
      <c r="AR48" s="141"/>
      <c r="AS48" s="141"/>
    </row>
    <row r="49" spans="1:49" ht="20.100000000000001" customHeight="1">
      <c r="A49" s="69"/>
      <c r="B49" s="241" t="s">
        <v>53</v>
      </c>
      <c r="C49" s="29"/>
      <c r="AD49" s="14"/>
      <c r="AE49" s="71"/>
      <c r="AG49" s="147"/>
      <c r="AH49" s="143">
        <f>SUM(AI49:AM49)</f>
        <v>0</v>
      </c>
      <c r="AI49" s="123">
        <f>IF(AI$47="-",0,IF(AI$47=24,$AJ$30,IF(AI$47&gt;8,$AH$30,IF(AI$47&lt;=8,IF(SUM($AI$43:$AM$43)&gt;2,$AH$30,IF($M$58&gt;0,$AH$30,0))))))</f>
        <v>0</v>
      </c>
      <c r="AJ49" s="123">
        <f>IF(AJ$47="-",0,IF(AJ$47=24,$AJ$30,IF(AJ$47&gt;8,$AH$30,IF(AJ$47&lt;=8,IF(SUM($AI$43:$AM$43)&gt;2,$AH$30,IF($M$58&gt;0,$AH$30,0))))))</f>
        <v>0</v>
      </c>
      <c r="AK49" s="123">
        <f>IF(AK$47="-",0,IF(AK$47=24,$AJ$30,IF(AK$47&gt;8,$AH$30,IF(AK$47&lt;=8,IF(SUM($AI$43:$AM$43)&gt;2,$AH$30,0)))))</f>
        <v>0</v>
      </c>
      <c r="AL49" s="123">
        <f>IF(AL$47="-",0,IF(AL$47=24,$AJ$30,IF(AL$47&gt;8,$AH$30,IF(AL$47&lt;=8,IF(SUM($AI$43:$AM$43)&gt;2,$AH$30,0)))))</f>
        <v>0</v>
      </c>
      <c r="AM49" s="123">
        <f>IF(AM$47="-",0,IF(AM$47=24,$AJ$30,IF(AM$47&gt;8,$AH$30,IF(AM$47&lt;=8,IF(SUM($AI$43:$AM$43)&gt;2,$AH$30,0)))))</f>
        <v>0</v>
      </c>
      <c r="AN49" s="238"/>
      <c r="AO49" s="123" t="str">
        <f>IF(SUM($AI$43:$AM$43)=2,IF(COUNTA(G66,G68)=0,IF(AO47&gt;8,$AH$30,0),"-"),"-")</f>
        <v>-</v>
      </c>
      <c r="AP49" s="126"/>
      <c r="AQ49" s="126"/>
      <c r="AR49" s="123"/>
      <c r="AS49" s="123"/>
    </row>
    <row r="50" spans="1:49" s="5" customFormat="1" ht="15" customHeight="1">
      <c r="A50" s="19"/>
      <c r="B50" s="279" t="s">
        <v>54</v>
      </c>
      <c r="C50" s="279"/>
      <c r="D50" s="408" t="s">
        <v>145</v>
      </c>
      <c r="E50" s="408"/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8"/>
      <c r="Q50" s="408"/>
      <c r="R50" s="412" t="s">
        <v>80</v>
      </c>
      <c r="S50" s="412"/>
      <c r="T50" s="412"/>
      <c r="U50" s="413" t="str">
        <f>"("&amp;TEXT(AH27,"0,00")&amp;" € pro Fahr-km
bei triftigen Gründen
sonst: "&amp;TEXT(AI27,"0,00")&amp;" €/km)"</f>
        <v>(0,35 € pro Fahr-km
bei triftigen Gründen
sonst: 0,20 €/km)</v>
      </c>
      <c r="V50" s="413"/>
      <c r="W50" s="413"/>
      <c r="X50" s="413"/>
      <c r="Y50" s="413"/>
      <c r="Z50" s="409" t="s">
        <v>56</v>
      </c>
      <c r="AA50" s="409"/>
      <c r="AB50" s="407"/>
      <c r="AC50" s="407"/>
      <c r="AD50" s="167" t="s">
        <v>11</v>
      </c>
      <c r="AE50" s="20"/>
      <c r="AH50" s="144"/>
      <c r="AI50" s="140"/>
      <c r="AJ50" s="140"/>
      <c r="AK50" s="140"/>
      <c r="AL50" s="140"/>
      <c r="AM50" s="140"/>
      <c r="AN50" s="267"/>
      <c r="AO50" s="268"/>
      <c r="AP50" s="126"/>
      <c r="AQ50" s="126"/>
      <c r="AR50" s="140"/>
      <c r="AS50" s="140"/>
    </row>
    <row r="51" spans="1:49" s="5" customFormat="1" ht="5.0999999999999996" customHeight="1">
      <c r="A51" s="19"/>
      <c r="B51" s="192"/>
      <c r="C51" s="152"/>
      <c r="D51" s="140"/>
      <c r="E51" s="140"/>
      <c r="F51" s="140"/>
      <c r="G51" s="153"/>
      <c r="H51" s="153"/>
      <c r="I51" s="140"/>
      <c r="J51" s="154"/>
      <c r="K51" s="154"/>
      <c r="M51" s="141"/>
      <c r="N51"/>
      <c r="O51" s="300"/>
      <c r="P51" s="300"/>
      <c r="Q51" s="300"/>
      <c r="R51" s="412"/>
      <c r="S51" s="412"/>
      <c r="T51" s="412"/>
      <c r="U51" s="413"/>
      <c r="V51" s="413"/>
      <c r="W51" s="413"/>
      <c r="X51" s="413"/>
      <c r="Y51" s="413"/>
      <c r="Z51" s="32"/>
      <c r="AA51" s="73"/>
      <c r="AB51" s="75"/>
      <c r="AC51" s="75"/>
      <c r="AD51" s="167"/>
      <c r="AE51" s="2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</row>
    <row r="52" spans="1:49" s="5" customFormat="1" ht="15" customHeight="1">
      <c r="A52" s="19"/>
      <c r="B52" s="81"/>
      <c r="C52" s="74"/>
      <c r="D52" s="408" t="s">
        <v>55</v>
      </c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214"/>
      <c r="P52" s="131"/>
      <c r="Q52" s="131"/>
      <c r="R52" s="131"/>
      <c r="S52" s="155"/>
      <c r="U52" s="413"/>
      <c r="V52" s="413"/>
      <c r="W52" s="413"/>
      <c r="X52" s="413"/>
      <c r="Y52" s="413"/>
      <c r="Z52" s="409" t="s">
        <v>56</v>
      </c>
      <c r="AA52" s="409"/>
      <c r="AB52" s="410" t="str">
        <f>IF(S52&lt;&gt;"",S52*AH52,"")</f>
        <v/>
      </c>
      <c r="AC52" s="410"/>
      <c r="AD52" s="167" t="s">
        <v>11</v>
      </c>
      <c r="AE52" s="20"/>
      <c r="AH52" s="148">
        <f>IF(COUNTA(I31,P31,Y31,I33,P33,Y33)=0,$AI$27,$AH$27)</f>
        <v>0.2</v>
      </c>
      <c r="AI52" s="253" t="s">
        <v>75</v>
      </c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</row>
    <row r="53" spans="1:49" s="5" customFormat="1" ht="3.9" customHeight="1">
      <c r="A53" s="19"/>
      <c r="B53" s="193"/>
      <c r="C53" s="7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56"/>
      <c r="R53" s="56"/>
      <c r="U53" s="150"/>
      <c r="V53" s="150"/>
      <c r="W53" s="150"/>
      <c r="X53" s="150"/>
      <c r="Y53" s="150"/>
      <c r="Z53" s="165"/>
      <c r="AA53" s="73"/>
      <c r="AB53" s="75"/>
      <c r="AC53" s="75"/>
      <c r="AD53" s="167"/>
      <c r="AE53" s="20"/>
      <c r="AH53" s="140"/>
      <c r="AI53" s="411" t="str">
        <f>IF(COUNTA(I31,P31,Y31,I33,P33,Y33)=0,"(weil kein triftiger Grund angegeben)","")</f>
        <v>(weil kein triftiger Grund angegeben)</v>
      </c>
      <c r="AJ53" s="411"/>
      <c r="AK53" s="411"/>
      <c r="AL53" s="411"/>
      <c r="AM53" s="411"/>
      <c r="AN53" s="140"/>
      <c r="AO53" s="140"/>
      <c r="AP53" s="140"/>
      <c r="AQ53" s="140"/>
      <c r="AR53" s="140"/>
      <c r="AS53" s="140"/>
    </row>
    <row r="54" spans="1:49" s="5" customFormat="1" ht="15.6">
      <c r="A54" s="19"/>
      <c r="B54" s="81"/>
      <c r="C54" s="74"/>
      <c r="D54" s="5" t="str">
        <f>"Mitnahmeentschädigung für "&amp;IF(COUNTA(B81:B84)&gt;0,COUNTA(B81:B84),"___")&amp;" Person(en)"</f>
        <v>Mitnahmeentschädigung für ___ Person(en)</v>
      </c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56"/>
      <c r="R54" s="56"/>
      <c r="S54" s="297" t="str">
        <f>IF(S52&gt;0,IF(COUNTA(B81:B84)&gt;0,SUM(N81:N84),""),"")</f>
        <v/>
      </c>
      <c r="T54" s="162"/>
      <c r="U54" s="296" t="str">
        <f>"(pro Person "&amp;TEXT(AK27,"0,00")&amp;" €/km)"</f>
        <v>(pro Person 0,04 €/km)</v>
      </c>
      <c r="V54" s="165"/>
      <c r="W54" s="165"/>
      <c r="X54" s="165"/>
      <c r="Y54" s="165"/>
      <c r="Z54" s="409" t="s">
        <v>56</v>
      </c>
      <c r="AA54" s="409"/>
      <c r="AB54" s="410" t="str">
        <f>IF(S54&lt;&gt;"",IF(S54&gt;0,S54*$AK$27,""),"")</f>
        <v/>
      </c>
      <c r="AC54" s="410"/>
      <c r="AD54" s="167" t="s">
        <v>11</v>
      </c>
      <c r="AE54" s="2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</row>
    <row r="55" spans="1:49" s="5" customFormat="1" ht="3.9" customHeight="1">
      <c r="A55" s="19"/>
      <c r="B55" s="81"/>
      <c r="C55" s="7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56"/>
      <c r="R55" s="56"/>
      <c r="S55" s="35"/>
      <c r="T55" s="162"/>
      <c r="U55" s="296"/>
      <c r="V55" s="165"/>
      <c r="W55" s="165"/>
      <c r="X55" s="165"/>
      <c r="Y55" s="165"/>
      <c r="Z55" s="295"/>
      <c r="AA55" s="295"/>
      <c r="AB55" s="299"/>
      <c r="AC55" s="299"/>
      <c r="AD55" s="167"/>
      <c r="AE55" s="2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</row>
    <row r="56" spans="1:49" s="5" customFormat="1" ht="15" customHeight="1">
      <c r="A56" s="19"/>
      <c r="B56" s="81"/>
      <c r="C56" s="74"/>
      <c r="D56" s="408" t="s">
        <v>146</v>
      </c>
      <c r="E56" s="408"/>
      <c r="F56" s="408"/>
      <c r="G56" s="408"/>
      <c r="H56" s="408"/>
      <c r="I56" s="408"/>
      <c r="J56" s="408"/>
      <c r="K56" s="408"/>
      <c r="L56" s="408"/>
      <c r="M56" s="408"/>
      <c r="N56" s="408"/>
      <c r="P56" s="44"/>
      <c r="Q56" s="77"/>
      <c r="R56" s="44"/>
      <c r="S56" s="155"/>
      <c r="T56"/>
      <c r="U56" s="54" t="str">
        <f>"("&amp;TEXT(AJ27,"0,00")&amp;" €/km)"</f>
        <v>(0,10 €/km)</v>
      </c>
      <c r="V56" s="164"/>
      <c r="W56" s="164"/>
      <c r="X56" s="164"/>
      <c r="Y56" s="164"/>
      <c r="Z56" s="421" t="s">
        <v>56</v>
      </c>
      <c r="AA56" s="421"/>
      <c r="AB56" s="410" t="str">
        <f>IF(S56&lt;&gt;"",IF(S56&gt;0,S56*$AJ$27,""),"")</f>
        <v/>
      </c>
      <c r="AC56" s="410"/>
      <c r="AD56" s="167" t="s">
        <v>11</v>
      </c>
      <c r="AE56" s="2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</row>
    <row r="57" spans="1:49" s="5" customFormat="1" ht="3.9" customHeight="1">
      <c r="A57" s="19"/>
      <c r="B57" s="81"/>
      <c r="C57" s="74"/>
      <c r="G57" s="44"/>
      <c r="H57" s="44"/>
      <c r="I57" s="44"/>
      <c r="J57" s="44"/>
      <c r="K57" s="44"/>
      <c r="L57" s="44"/>
      <c r="M57" s="44"/>
      <c r="N57" s="44"/>
      <c r="O57" s="124"/>
      <c r="P57" s="44"/>
      <c r="Q57" s="77"/>
      <c r="R57" s="163"/>
      <c r="S57" s="163"/>
      <c r="T57" s="163"/>
      <c r="U57" s="164"/>
      <c r="V57" s="164"/>
      <c r="W57" s="164"/>
      <c r="X57" s="164"/>
      <c r="Y57" s="164"/>
      <c r="Z57" s="164"/>
      <c r="AA57" s="156"/>
      <c r="AB57" s="75"/>
      <c r="AC57" s="75"/>
      <c r="AD57" s="167"/>
      <c r="AE57" s="2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</row>
    <row r="58" spans="1:49" s="5" customFormat="1" ht="15" customHeight="1">
      <c r="A58" s="19"/>
      <c r="B58" s="279" t="s">
        <v>57</v>
      </c>
      <c r="C58" s="81"/>
      <c r="D58" s="422" t="s">
        <v>58</v>
      </c>
      <c r="E58" s="422"/>
      <c r="F58" s="422"/>
      <c r="G58" s="422"/>
      <c r="H58" s="422"/>
      <c r="I58" s="422"/>
      <c r="J58" s="422"/>
      <c r="K58" s="422"/>
      <c r="L58" s="422"/>
      <c r="M58"/>
      <c r="N58"/>
      <c r="O58"/>
      <c r="P58"/>
      <c r="Q58"/>
      <c r="R58"/>
      <c r="S58"/>
      <c r="T58"/>
      <c r="U58"/>
      <c r="V58"/>
      <c r="W58"/>
      <c r="X58" s="163"/>
      <c r="Y58" s="163"/>
      <c r="Z58" s="423" t="s">
        <v>56</v>
      </c>
      <c r="AA58" s="423"/>
      <c r="AB58" s="407"/>
      <c r="AC58" s="407"/>
      <c r="AD58" s="167" t="s">
        <v>11</v>
      </c>
      <c r="AE58" s="20"/>
      <c r="AH58" s="148">
        <f>R58*V58</f>
        <v>0</v>
      </c>
      <c r="AI58" s="160" t="str">
        <f>IF(R58&gt;0,IF(V58&gt;0,"Minderung Übernachtungsrechnung","Kürzung Tagegeld"),"")</f>
        <v/>
      </c>
      <c r="AJ58" s="145"/>
      <c r="AK58" s="145"/>
      <c r="AL58" s="145"/>
      <c r="AM58" s="145"/>
      <c r="AN58" s="145"/>
      <c r="AO58" s="145"/>
      <c r="AP58" s="124"/>
      <c r="AQ58" s="124"/>
      <c r="AR58" s="124"/>
      <c r="AS58" s="124"/>
      <c r="AT58" s="124"/>
      <c r="AU58" s="124"/>
      <c r="AV58" s="124"/>
      <c r="AW58" s="124"/>
    </row>
    <row r="59" spans="1:49" ht="15" customHeight="1">
      <c r="A59" s="69"/>
      <c r="B59" s="147"/>
      <c r="C59" s="82"/>
      <c r="D59" s="414" t="s">
        <v>130</v>
      </c>
      <c r="E59" s="414"/>
      <c r="F59" s="414"/>
      <c r="G59" s="414"/>
      <c r="H59" s="414"/>
      <c r="I59" s="414"/>
      <c r="J59" s="414"/>
      <c r="K59" s="414"/>
      <c r="L59" s="414"/>
      <c r="M59"/>
      <c r="N59"/>
      <c r="O59"/>
      <c r="P59"/>
      <c r="Q59"/>
      <c r="R59"/>
      <c r="S59"/>
      <c r="T59"/>
      <c r="U59"/>
      <c r="V59"/>
      <c r="W59"/>
      <c r="X59" s="173"/>
      <c r="Y59" s="173"/>
      <c r="Z59" s="163"/>
      <c r="AA59" s="156"/>
      <c r="AB59" s="126"/>
      <c r="AC59" s="126"/>
      <c r="AD59" s="168"/>
      <c r="AE59" s="71"/>
      <c r="AH59" s="141"/>
      <c r="AI59" s="141"/>
      <c r="AJ59" s="141"/>
      <c r="AK59" s="141"/>
      <c r="AL59" s="141"/>
      <c r="AM59" s="141"/>
      <c r="AN59" s="141"/>
      <c r="AO59" s="141"/>
      <c r="AP59" s="124"/>
      <c r="AQ59" s="124"/>
      <c r="AR59" s="124"/>
      <c r="AS59" s="124"/>
      <c r="AT59" s="124"/>
      <c r="AU59" s="124"/>
      <c r="AV59" s="124"/>
      <c r="AW59" s="124"/>
    </row>
    <row r="60" spans="1:49" s="5" customFormat="1" ht="3.9" customHeight="1">
      <c r="A60" s="19"/>
      <c r="B60" s="81"/>
      <c r="C60" s="74"/>
      <c r="G60" s="44"/>
      <c r="H60" s="44"/>
      <c r="I60" s="44"/>
      <c r="J60" s="44"/>
      <c r="K60" s="44"/>
      <c r="L60" s="173"/>
      <c r="M60" s="44"/>
      <c r="N60" s="44"/>
      <c r="O60" s="124"/>
      <c r="P60" s="44"/>
      <c r="Q60" s="77"/>
      <c r="R60" s="163"/>
      <c r="S60" s="163"/>
      <c r="T60" s="163"/>
      <c r="U60" s="164"/>
      <c r="V60" s="164"/>
      <c r="W60" s="164"/>
      <c r="X60" s="164"/>
      <c r="Y60" s="164"/>
      <c r="Z60" s="164"/>
      <c r="AA60" s="156"/>
      <c r="AB60" s="258"/>
      <c r="AC60" s="258"/>
      <c r="AD60" s="167"/>
      <c r="AE60" s="2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</row>
    <row r="61" spans="1:49" ht="15" customHeight="1">
      <c r="A61" s="69"/>
      <c r="B61" s="255" t="s">
        <v>129</v>
      </c>
      <c r="C61" s="8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173"/>
      <c r="P61" s="255" t="s">
        <v>126</v>
      </c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156"/>
      <c r="AB61" s="126"/>
      <c r="AC61" s="126"/>
      <c r="AD61" s="168"/>
      <c r="AE61" s="71"/>
      <c r="AH61" s="141"/>
      <c r="AI61" s="141"/>
      <c r="AJ61" s="141"/>
      <c r="AK61" s="141"/>
      <c r="AL61" s="141"/>
      <c r="AM61" s="141"/>
      <c r="AN61" s="141"/>
      <c r="AO61" s="141"/>
      <c r="AP61" s="124"/>
      <c r="AQ61" s="124"/>
      <c r="AR61" s="124"/>
      <c r="AS61" s="124"/>
      <c r="AT61" s="124"/>
      <c r="AU61" s="124"/>
      <c r="AV61" s="124"/>
      <c r="AW61" s="124"/>
    </row>
    <row r="62" spans="1:49" s="5" customFormat="1" ht="15" customHeight="1">
      <c r="A62" s="19"/>
      <c r="B62" s="415" t="s">
        <v>125</v>
      </c>
      <c r="C62" s="416"/>
      <c r="D62" s="416"/>
      <c r="E62" s="416"/>
      <c r="F62" s="416"/>
      <c r="G62" s="416"/>
      <c r="H62" s="417"/>
      <c r="I62" s="418" t="s">
        <v>127</v>
      </c>
      <c r="J62" s="418"/>
      <c r="K62" s="418"/>
      <c r="L62" s="418"/>
      <c r="M62" s="418"/>
      <c r="N62" s="418"/>
      <c r="O62" s="418"/>
      <c r="P62" s="419" t="s">
        <v>128</v>
      </c>
      <c r="Q62" s="419"/>
      <c r="R62" s="419"/>
      <c r="S62" s="419"/>
      <c r="T62" s="419"/>
      <c r="U62" s="419"/>
      <c r="V62" s="419"/>
      <c r="W62" s="419"/>
      <c r="X62" s="419"/>
      <c r="Y62" s="419"/>
      <c r="Z62" s="419"/>
      <c r="AA62" s="131"/>
      <c r="AB62" s="131"/>
      <c r="AC62" s="131"/>
      <c r="AD62" s="131"/>
      <c r="AE62" s="20"/>
      <c r="AI62" s="420" t="s">
        <v>86</v>
      </c>
      <c r="AJ62" s="420"/>
      <c r="AK62" s="420"/>
      <c r="AL62" s="259"/>
      <c r="AM62" s="259"/>
      <c r="AN62" s="140"/>
      <c r="AO62" s="140"/>
      <c r="AP62" s="257"/>
      <c r="AQ62" s="257"/>
      <c r="AR62" s="257"/>
      <c r="AS62" s="257"/>
      <c r="AT62" s="257"/>
      <c r="AU62" s="257"/>
      <c r="AV62" s="257"/>
      <c r="AW62" s="257"/>
    </row>
    <row r="63" spans="1:49" s="63" customFormat="1" ht="15" customHeight="1">
      <c r="A63" s="432" t="s">
        <v>115</v>
      </c>
      <c r="B63" s="433"/>
      <c r="C63" s="243" t="s">
        <v>120</v>
      </c>
      <c r="D63" s="244" t="s">
        <v>118</v>
      </c>
      <c r="E63" s="245" t="s">
        <v>110</v>
      </c>
      <c r="F63" s="434" t="s">
        <v>74</v>
      </c>
      <c r="G63" s="434"/>
      <c r="H63" s="435"/>
      <c r="I63" s="436" t="s">
        <v>114</v>
      </c>
      <c r="J63" s="436"/>
      <c r="K63" s="436"/>
      <c r="L63" s="436"/>
      <c r="M63" s="436"/>
      <c r="N63" s="436"/>
      <c r="O63" s="436"/>
      <c r="P63" s="437" t="s">
        <v>121</v>
      </c>
      <c r="Q63" s="438"/>
      <c r="R63" s="128"/>
      <c r="S63" s="271" t="s">
        <v>77</v>
      </c>
      <c r="T63" s="128"/>
      <c r="U63" s="437" t="s">
        <v>59</v>
      </c>
      <c r="V63" s="437"/>
      <c r="W63" s="439" t="s">
        <v>60</v>
      </c>
      <c r="X63" s="439"/>
      <c r="Y63" s="439"/>
      <c r="Z63" s="129"/>
      <c r="AA63" s="208"/>
      <c r="AB63" s="209"/>
      <c r="AC63" s="79"/>
      <c r="AD63" s="167"/>
      <c r="AE63" s="80"/>
      <c r="AH63" s="424" t="s">
        <v>95</v>
      </c>
      <c r="AI63" s="133" t="s">
        <v>37</v>
      </c>
      <c r="AJ63" s="133" t="s">
        <v>38</v>
      </c>
      <c r="AK63" s="133" t="s">
        <v>73</v>
      </c>
      <c r="AL63" s="425" t="str">
        <f>"von
"&amp;TEXT($AJ$30,"#,00")</f>
        <v>von
28,00</v>
      </c>
      <c r="AM63" s="425" t="s">
        <v>94</v>
      </c>
      <c r="AN63" s="262"/>
      <c r="AO63" s="262"/>
      <c r="AP63" s="262"/>
      <c r="AQ63" s="140"/>
      <c r="AR63" s="140"/>
      <c r="AS63" s="140"/>
    </row>
    <row r="64" spans="1:49" s="84" customFormat="1" ht="11.25" customHeight="1">
      <c r="A64" s="83"/>
      <c r="B64" s="246"/>
      <c r="D64" s="293">
        <f>AH30</f>
        <v>14</v>
      </c>
      <c r="E64" s="293">
        <f>AJ30</f>
        <v>28</v>
      </c>
      <c r="F64" s="426" t="s">
        <v>119</v>
      </c>
      <c r="G64" s="426"/>
      <c r="H64" s="427"/>
      <c r="J64" s="428" t="s">
        <v>117</v>
      </c>
      <c r="K64" s="428"/>
      <c r="L64" s="428"/>
      <c r="M64" s="429" t="s">
        <v>113</v>
      </c>
      <c r="N64" s="429"/>
      <c r="O64" s="429"/>
      <c r="P64" s="430">
        <f>$AJ$30*20%*-1</f>
        <v>-5.6000000000000005</v>
      </c>
      <c r="Q64" s="431"/>
      <c r="R64" s="132"/>
      <c r="S64" s="291">
        <f>$AJ$30*40%*-1</f>
        <v>-11.200000000000001</v>
      </c>
      <c r="T64" s="215"/>
      <c r="U64" s="430">
        <f>$AJ$30*40%*-1</f>
        <v>-11.200000000000001</v>
      </c>
      <c r="V64" s="430"/>
      <c r="W64" s="440"/>
      <c r="X64" s="440"/>
      <c r="Y64" s="440"/>
      <c r="AB64" s="85"/>
      <c r="AC64" s="86"/>
      <c r="AD64" s="169"/>
      <c r="AE64" s="87"/>
      <c r="AG64" s="63"/>
      <c r="AH64" s="424"/>
      <c r="AI64" s="134">
        <v>0.2</v>
      </c>
      <c r="AJ64" s="134">
        <v>0.4</v>
      </c>
      <c r="AK64" s="134">
        <v>0.4</v>
      </c>
      <c r="AL64" s="425"/>
      <c r="AM64" s="425"/>
      <c r="AN64" s="263" t="s">
        <v>133</v>
      </c>
      <c r="AO64" s="263" t="s">
        <v>132</v>
      </c>
      <c r="AP64" s="263" t="s">
        <v>131</v>
      </c>
      <c r="AQ64" s="146"/>
      <c r="AR64" s="146"/>
      <c r="AS64" s="146"/>
    </row>
    <row r="65" spans="1:45" s="84" customFormat="1" ht="3.9" customHeight="1">
      <c r="A65" s="83"/>
      <c r="B65" s="246"/>
      <c r="C65" s="293"/>
      <c r="D65" s="293"/>
      <c r="E65" s="293"/>
      <c r="F65" s="293"/>
      <c r="G65" s="233"/>
      <c r="H65" s="247"/>
      <c r="J65" s="293"/>
      <c r="K65" s="293"/>
      <c r="L65" s="293"/>
      <c r="M65" s="294"/>
      <c r="N65" s="294"/>
      <c r="O65" s="294"/>
      <c r="P65" s="291"/>
      <c r="Q65" s="292"/>
      <c r="R65" s="132"/>
      <c r="S65" s="291"/>
      <c r="T65" s="215"/>
      <c r="U65" s="291"/>
      <c r="V65" s="291"/>
      <c r="W65" s="290"/>
      <c r="X65" s="290"/>
      <c r="Y65" s="290"/>
      <c r="AB65" s="85"/>
      <c r="AC65" s="86"/>
      <c r="AD65" s="169"/>
      <c r="AE65" s="87"/>
      <c r="AG65" s="63"/>
      <c r="AH65" s="270"/>
      <c r="AI65" s="134"/>
      <c r="AJ65" s="134"/>
      <c r="AK65" s="134"/>
      <c r="AL65" s="289"/>
      <c r="AM65" s="289"/>
      <c r="AN65" s="263"/>
      <c r="AO65" s="263"/>
      <c r="AP65" s="263"/>
      <c r="AQ65" s="146"/>
      <c r="AR65" s="146"/>
      <c r="AS65" s="146"/>
    </row>
    <row r="66" spans="1:45" s="63" customFormat="1" ht="15" customHeight="1">
      <c r="A66" s="78"/>
      <c r="B66" s="63" t="s">
        <v>47</v>
      </c>
      <c r="C66" s="88" t="str">
        <f>IF(AI47&lt;&gt;0,IF($AI$47&lt;=8,"ü",""),"")</f>
        <v/>
      </c>
      <c r="D66" s="88" t="str">
        <f>IF(AI$47&lt;24,IF(AI$47&gt;8,"ü",""),"")</f>
        <v/>
      </c>
      <c r="E66" s="88" t="str">
        <f>IF($AI$47=24,"ü","")</f>
        <v/>
      </c>
      <c r="F66" s="221"/>
      <c r="G66" s="76"/>
      <c r="H66" s="248"/>
      <c r="K66" s="254" t="str">
        <f>IF(SUM($AI$43:$AM$43)=2,IF($AI$47&lt;24,IF($AI$47&lt;=8,$AI$47,IF($AO$47&gt;8,AI$47,"")),""),"")</f>
        <v/>
      </c>
      <c r="L66" s="235"/>
      <c r="M66" s="441" t="str">
        <f>IF(COUNTA($G$66,$G$68)=0,IF($AO$47&gt;8,IF(MAX($K$66,$K$68)=$K$66,$AH$30,""),""),"")</f>
        <v/>
      </c>
      <c r="N66" s="441"/>
      <c r="O66" s="29" t="s">
        <v>11</v>
      </c>
      <c r="P66" s="442"/>
      <c r="Q66" s="443"/>
      <c r="R66" s="89"/>
      <c r="S66" s="180"/>
      <c r="T66" s="89"/>
      <c r="U66" s="442"/>
      <c r="V66" s="444"/>
      <c r="W66" s="445" t="str">
        <f>IF(AH66&lt;&gt;"",IF(COUNTA(P66:U66)&gt;0,IF(AL66&lt;AH66,AL66*-1,AH66*-1),""),"")</f>
        <v/>
      </c>
      <c r="X66" s="445"/>
      <c r="Y66" s="445"/>
      <c r="Z66" s="305" t="s">
        <v>56</v>
      </c>
      <c r="AA66" s="305"/>
      <c r="AB66" s="410" t="str">
        <f>IF(AH66&gt;0,AH66-IF(AL66&gt;AH66,AH66,AL66),"")</f>
        <v/>
      </c>
      <c r="AC66" s="410"/>
      <c r="AD66" s="167" t="s">
        <v>11</v>
      </c>
      <c r="AE66" s="80"/>
      <c r="AG66" s="203"/>
      <c r="AH66" s="149">
        <f>IF(SUM($AI$43:$AI$43)=1,$AN66,IF(SUM($AI$43:$AM$43)=2,$AO66,$AP66))</f>
        <v>0</v>
      </c>
      <c r="AI66" s="123" t="str">
        <f>IF($P66&lt;&gt;"",IF(($AJ$30*AI$64)&lt;-$AH$32,-$AH$32,$AJ$30*AI$64),"-")</f>
        <v>-</v>
      </c>
      <c r="AJ66" s="123" t="str">
        <f>IF($S66&lt;&gt;"",IF(($AJ$30*AJ$64)&lt;-$AI$32,-$AI$32,$AJ$30*AJ$64),"-")</f>
        <v>-</v>
      </c>
      <c r="AK66" s="123" t="str">
        <f>IF($U66&lt;&gt;"",IF(($AJ$30*AK$64)&lt;-$AJ$32,-$AJ$32,$AJ$30*AK$64),"-")</f>
        <v>-</v>
      </c>
      <c r="AL66" s="149">
        <f>IF(SUM(AI66:AK66)&gt;0,SUM(AI66:AK66),0)</f>
        <v>0</v>
      </c>
      <c r="AM66" s="148">
        <f>IF(AH66&lt;&gt;"-",AH66-IF(AL66&lt;&gt;"",AL66,0),"")</f>
        <v>0</v>
      </c>
      <c r="AN66" s="264">
        <f>IF(SUM($AI$43:$AI$43)=1,AI49,0)</f>
        <v>0</v>
      </c>
      <c r="AO66" s="264">
        <f>IF(SUM($AI$43:$AM$43)=2,IF(M66&lt;&gt;"",M66,0)+IF(COUNTA($G$66,$G$68)&gt;0,IF($AO$47&gt;8,12,0),0),0)</f>
        <v>0</v>
      </c>
      <c r="AP66" s="264">
        <f>IF(SUM($AI$43:$AM$43)&gt;2,$AI$49,0)</f>
        <v>0</v>
      </c>
      <c r="AQ66" s="140"/>
      <c r="AR66" s="140"/>
      <c r="AS66" s="140"/>
    </row>
    <row r="67" spans="1:45" s="63" customFormat="1" ht="2.1" customHeight="1">
      <c r="A67" s="78"/>
      <c r="C67" s="170"/>
      <c r="D67" s="56"/>
      <c r="E67" s="56"/>
      <c r="F67" s="56"/>
      <c r="H67" s="249"/>
      <c r="I67" s="232"/>
      <c r="J67" s="232"/>
      <c r="K67" s="203"/>
      <c r="L67" s="234"/>
      <c r="M67" s="187"/>
      <c r="N67" s="235"/>
      <c r="O67" s="29"/>
      <c r="P67" s="56"/>
      <c r="R67" s="90"/>
      <c r="S67" s="56"/>
      <c r="T67" s="90"/>
      <c r="U67" s="56"/>
      <c r="V67" s="56"/>
      <c r="W67" s="91"/>
      <c r="X67" s="91"/>
      <c r="Z67" s="5"/>
      <c r="AA67" s="5"/>
      <c r="AB67" s="92"/>
      <c r="AC67" s="79"/>
      <c r="AD67" s="167"/>
      <c r="AE67" s="80"/>
      <c r="AG67" s="203"/>
      <c r="AH67" s="149"/>
      <c r="AI67" s="123"/>
      <c r="AJ67" s="140"/>
      <c r="AK67" s="140"/>
      <c r="AL67" s="140"/>
      <c r="AM67" s="204"/>
      <c r="AN67" s="264"/>
      <c r="AO67" s="264"/>
      <c r="AP67" s="264"/>
      <c r="AQ67" s="140"/>
      <c r="AR67" s="140"/>
      <c r="AS67" s="140"/>
    </row>
    <row r="68" spans="1:45" s="63" customFormat="1" ht="15" customHeight="1">
      <c r="A68" s="78"/>
      <c r="B68" s="63" t="s">
        <v>48</v>
      </c>
      <c r="C68" s="88" t="str">
        <f>IF($AJ$47&lt;=8,"ü","")</f>
        <v/>
      </c>
      <c r="D68" s="88" t="str">
        <f>IF(AJ$47&lt;24,IF(AJ$47&gt;8,"ü",""),"")</f>
        <v/>
      </c>
      <c r="E68" s="88" t="str">
        <f>IF($AJ$47=24,"ü","")</f>
        <v/>
      </c>
      <c r="F68" s="221"/>
      <c r="G68" s="76"/>
      <c r="H68" s="248"/>
      <c r="K68" s="254" t="str">
        <f>IF(SUM($AI$43:$AM$43)=2,IF($AI$47&lt;24,IF($AI$47&lt;=8,$AJ$47,IF($AO$47&gt;8,AJ$47,"")),""),"")</f>
        <v/>
      </c>
      <c r="L68" s="235"/>
      <c r="M68" s="441" t="str">
        <f>IF(COUNTA($G$66,$G$68)=0,IF($M$58=0,IF($AO$47&gt;8,IF(MAX($K$66,$K$68)=$K$68,$AH$30,""),""),""),"")</f>
        <v/>
      </c>
      <c r="N68" s="441"/>
      <c r="O68" s="29" t="s">
        <v>11</v>
      </c>
      <c r="P68" s="442"/>
      <c r="Q68" s="443"/>
      <c r="R68" s="89"/>
      <c r="S68" s="180"/>
      <c r="T68" s="89"/>
      <c r="U68" s="442"/>
      <c r="V68" s="444"/>
      <c r="W68" s="445" t="str">
        <f>IF(AH68&lt;&gt;"",IF(COUNTA(P68:U68)&gt;0,IF(AL68&lt;AH68,AL68*-1,AH68*-1),""),"")</f>
        <v/>
      </c>
      <c r="X68" s="445"/>
      <c r="Y68" s="445"/>
      <c r="Z68" s="305" t="s">
        <v>56</v>
      </c>
      <c r="AA68" s="305"/>
      <c r="AB68" s="410" t="str">
        <f>IF(AH68&gt;0,AH68-IF(AL68&gt;AH68,AH68,AL68),"")</f>
        <v/>
      </c>
      <c r="AC68" s="410"/>
      <c r="AD68" s="167" t="s">
        <v>11</v>
      </c>
      <c r="AE68" s="80"/>
      <c r="AG68" s="203"/>
      <c r="AH68" s="149">
        <f>IF(SUM($AI$43:$AM$43)=1,$AN68,IF(SUM($AI$43:$AM$43)=2,$AO68,$AP68))</f>
        <v>0</v>
      </c>
      <c r="AI68" s="123" t="str">
        <f>IF($P68&lt;&gt;"",IF(($AJ$30*AI$64)&lt;-$AH$32,-$AH$32,$AJ$30*AI$64),"-")</f>
        <v>-</v>
      </c>
      <c r="AJ68" s="123" t="str">
        <f>IF($S68&lt;&gt;"",IF(($AJ$30*AJ$64)&lt;-$AI$32,-$AI$32,$AJ$30*AJ$64),"-")</f>
        <v>-</v>
      </c>
      <c r="AK68" s="123" t="str">
        <f>IF($U68&lt;&gt;"",IF(($AJ$30*AK$64)&lt;-$AJ$32,-$AJ$32,$AJ$30*AK$64),"-")</f>
        <v>-</v>
      </c>
      <c r="AL68" s="149">
        <f>IF(SUM(AI68:AK68)&gt;0,SUM(AI68:AK68),0)</f>
        <v>0</v>
      </c>
      <c r="AM68" s="148">
        <f>IF(AH68&lt;&gt;"-",AH68-IF(AL68&lt;&gt;"",AL68,0),"")</f>
        <v>0</v>
      </c>
      <c r="AN68" s="264"/>
      <c r="AO68" s="264">
        <f>IF(SUM($AI$43:$AM$43)=2,IF(M68&lt;&gt;"",M68,0)+IF(COUNTA($G$66,$G$68)&gt;0,IF($AO$47&gt;8,$AH$30,0),0),0)</f>
        <v>0</v>
      </c>
      <c r="AP68" s="264">
        <f>IF(SUM($AI$43:$AM$43)&gt;2,$AJ$49,0)</f>
        <v>0</v>
      </c>
      <c r="AQ68" s="140"/>
      <c r="AR68" s="140"/>
      <c r="AS68" s="140"/>
    </row>
    <row r="69" spans="1:45" s="63" customFormat="1" ht="2.1" customHeight="1">
      <c r="A69" s="78"/>
      <c r="C69" s="170"/>
      <c r="D69" s="56"/>
      <c r="E69" s="56"/>
      <c r="F69" s="56"/>
      <c r="H69" s="248"/>
      <c r="I69" s="56"/>
      <c r="K69" s="56"/>
      <c r="O69" s="131"/>
      <c r="P69" s="56"/>
      <c r="R69" s="90"/>
      <c r="S69" s="56"/>
      <c r="T69" s="90"/>
      <c r="U69" s="56"/>
      <c r="V69" s="56"/>
      <c r="W69" s="91"/>
      <c r="X69" s="91"/>
      <c r="Z69" s="5"/>
      <c r="AA69" s="5"/>
      <c r="AB69" s="92"/>
      <c r="AC69" s="79"/>
      <c r="AD69" s="167"/>
      <c r="AE69" s="80"/>
      <c r="AG69" s="203"/>
      <c r="AH69" s="140"/>
      <c r="AI69" s="123"/>
      <c r="AJ69" s="140"/>
      <c r="AK69" s="140"/>
      <c r="AL69" s="140"/>
      <c r="AM69" s="204"/>
      <c r="AN69" s="265"/>
      <c r="AO69" s="265"/>
      <c r="AP69" s="265"/>
      <c r="AQ69" s="140"/>
      <c r="AR69" s="140"/>
      <c r="AS69" s="140"/>
    </row>
    <row r="70" spans="1:45" s="63" customFormat="1" ht="15" customHeight="1">
      <c r="A70" s="78"/>
      <c r="B70" s="63" t="s">
        <v>49</v>
      </c>
      <c r="C70" s="88" t="str">
        <f>IF($AK$47&lt;=8,"ü","")</f>
        <v/>
      </c>
      <c r="D70" s="88" t="str">
        <f>IF(AK$47&lt;24,IF(AK$47&gt;8,"ü",""),"")</f>
        <v/>
      </c>
      <c r="E70" s="88" t="str">
        <f>IF($AK$47=24,"ü","")</f>
        <v/>
      </c>
      <c r="F70" s="221"/>
      <c r="G70" s="76"/>
      <c r="H70" s="221"/>
      <c r="I70" s="447" t="s">
        <v>124</v>
      </c>
      <c r="J70" s="448"/>
      <c r="K70" s="448"/>
      <c r="L70" s="448"/>
      <c r="M70" s="448"/>
      <c r="N70" s="448"/>
      <c r="O70" s="448"/>
      <c r="P70" s="442"/>
      <c r="Q70" s="443"/>
      <c r="R70" s="89"/>
      <c r="S70" s="180"/>
      <c r="T70" s="89"/>
      <c r="U70" s="442"/>
      <c r="V70" s="444"/>
      <c r="W70" s="445" t="str">
        <f>IF(AH70&lt;&gt;"",IF(COUNTA(P70:U70)&gt;0,IF(AL70&gt;AH70,AH70*-1,AL70*-1),""),"")</f>
        <v/>
      </c>
      <c r="X70" s="445"/>
      <c r="Y70" s="446"/>
      <c r="Z70" s="305" t="s">
        <v>56</v>
      </c>
      <c r="AA70" s="305"/>
      <c r="AB70" s="410" t="str">
        <f>IF(AH70&gt;0,AH70-IF(AL70&gt;AH70,AH70,AL70),"")</f>
        <v/>
      </c>
      <c r="AC70" s="410"/>
      <c r="AD70" s="167" t="s">
        <v>11</v>
      </c>
      <c r="AE70" s="80"/>
      <c r="AG70" s="203"/>
      <c r="AH70" s="149">
        <f>IF(SUM($AI$43:$AM$43)=1,$AN70,IF(SUM($AI$43:$AM$43)=2,$AO70,$AP70))</f>
        <v>0</v>
      </c>
      <c r="AI70" s="123" t="str">
        <f>IF($P70&lt;&gt;"",IF(($AJ$30*AI$64)&lt;-$AH$32,-$AH$32,$AJ$30*AI$64),"-")</f>
        <v>-</v>
      </c>
      <c r="AJ70" s="123" t="str">
        <f>IF($S70&lt;&gt;"",IF(($AJ$30*AJ$64)&lt;-$AI$32,-$AI$32,$AJ$30*AJ$64),"-")</f>
        <v>-</v>
      </c>
      <c r="AK70" s="123" t="str">
        <f>IF($U70&lt;&gt;"",IF(($AJ$30*AK$64)&lt;-$AJ$32,-$AJ$32,$AJ$30*AK$64),"-")</f>
        <v>-</v>
      </c>
      <c r="AL70" s="149">
        <f>IF(SUM(AI70:AK70)&gt;0,SUM(AI70:AK70),0)</f>
        <v>0</v>
      </c>
      <c r="AM70" s="148">
        <f>IF(AH70&lt;&gt;"-",AH70-IF(AL70&lt;&gt;"",AL70,0),"")</f>
        <v>0</v>
      </c>
      <c r="AN70" s="265"/>
      <c r="AO70" s="265"/>
      <c r="AP70" s="264">
        <f>IF(SUM($AI$43:$AM$43)&gt;2,$AK$49,0)</f>
        <v>0</v>
      </c>
      <c r="AQ70" s="140"/>
      <c r="AR70" s="140"/>
      <c r="AS70" s="140"/>
    </row>
    <row r="71" spans="1:45" s="63" customFormat="1" ht="2.1" customHeight="1">
      <c r="A71" s="78"/>
      <c r="C71" s="170"/>
      <c r="D71" s="56"/>
      <c r="E71" s="56"/>
      <c r="F71" s="56"/>
      <c r="H71" s="221"/>
      <c r="I71" s="447"/>
      <c r="J71" s="448"/>
      <c r="K71" s="448"/>
      <c r="L71" s="448"/>
      <c r="M71" s="448"/>
      <c r="N71" s="448"/>
      <c r="O71" s="448"/>
      <c r="P71" s="56"/>
      <c r="R71" s="90"/>
      <c r="S71" s="56"/>
      <c r="T71" s="90"/>
      <c r="U71" s="56"/>
      <c r="V71" s="56"/>
      <c r="W71" s="91"/>
      <c r="X71" s="91"/>
      <c r="Z71" s="5"/>
      <c r="AA71" s="5"/>
      <c r="AB71" s="92"/>
      <c r="AC71" s="79"/>
      <c r="AD71" s="167"/>
      <c r="AE71" s="80"/>
      <c r="AG71" s="203"/>
      <c r="AH71" s="140"/>
      <c r="AI71" s="123"/>
      <c r="AJ71" s="140"/>
      <c r="AK71" s="140"/>
      <c r="AL71" s="140"/>
      <c r="AM71" s="204"/>
      <c r="AN71" s="265"/>
      <c r="AO71" s="265"/>
      <c r="AP71" s="264"/>
      <c r="AQ71" s="140"/>
      <c r="AR71" s="140"/>
      <c r="AS71" s="140"/>
    </row>
    <row r="72" spans="1:45" s="63" customFormat="1" ht="15" customHeight="1">
      <c r="A72" s="78"/>
      <c r="B72" s="63" t="s">
        <v>50</v>
      </c>
      <c r="C72" s="88" t="str">
        <f>IF($AL$47&lt;=8,"ü","")</f>
        <v/>
      </c>
      <c r="D72" s="88" t="str">
        <f>IF(AL$47&lt;24,IF(AL$47&gt;8,"ü",""),"")</f>
        <v/>
      </c>
      <c r="E72" s="88" t="str">
        <f>IF($AL$47=24,"ü","")</f>
        <v/>
      </c>
      <c r="F72" s="221"/>
      <c r="G72" s="76"/>
      <c r="H72" s="221"/>
      <c r="I72" s="447"/>
      <c r="J72" s="448"/>
      <c r="K72" s="448"/>
      <c r="L72" s="448"/>
      <c r="M72" s="448"/>
      <c r="N72" s="448"/>
      <c r="O72" s="448"/>
      <c r="P72" s="442"/>
      <c r="Q72" s="443"/>
      <c r="R72" s="89"/>
      <c r="S72" s="180"/>
      <c r="T72" s="89"/>
      <c r="U72" s="442"/>
      <c r="V72" s="444"/>
      <c r="W72" s="445" t="str">
        <f>IF(AH72&lt;&gt;"",IF(COUNTA(P72:U72)&gt;0,IF(AL72&gt;AH72,AH72*-1,AL72*-1),""),"")</f>
        <v/>
      </c>
      <c r="X72" s="445"/>
      <c r="Y72" s="446"/>
      <c r="Z72" s="305" t="s">
        <v>56</v>
      </c>
      <c r="AA72" s="305"/>
      <c r="AB72" s="410" t="str">
        <f>IF(AH72&gt;0,AH72-IF(AL72&gt;AH72,AH72,AL72),"")</f>
        <v/>
      </c>
      <c r="AC72" s="410"/>
      <c r="AD72" s="167" t="s">
        <v>11</v>
      </c>
      <c r="AE72" s="80"/>
      <c r="AG72" s="203"/>
      <c r="AH72" s="149">
        <f>IF(SUM($AI$43:$AM$43)=1,$AN72,IF(SUM($AI$43:$AM$43)=2,$AO72,$AP72))</f>
        <v>0</v>
      </c>
      <c r="AI72" s="123" t="str">
        <f>IF($P72&lt;&gt;"",IF(($AJ$30*AI$64)&lt;-$AH$32,-$AH$32,$AJ$30*AI$64),"-")</f>
        <v>-</v>
      </c>
      <c r="AJ72" s="123" t="str">
        <f>IF($S72&lt;&gt;"",IF(($AJ$30*AJ$64)&lt;-$AI$32,-$AI$32,$AJ$30*AJ$64),"-")</f>
        <v>-</v>
      </c>
      <c r="AK72" s="123" t="str">
        <f>IF($U72&lt;&gt;"",IF(($AJ$30*AK$64)&lt;-$AJ$32,-$AJ$32,$AJ$30*AK$64),"-")</f>
        <v>-</v>
      </c>
      <c r="AL72" s="149">
        <f>IF(SUM(AI72:AK72)&gt;0,SUM(AI72:AK72),0)</f>
        <v>0</v>
      </c>
      <c r="AM72" s="148">
        <f>IF(AH72&lt;&gt;"-",AH72-IF(AL72&lt;&gt;"",AL72,0),"")</f>
        <v>0</v>
      </c>
      <c r="AN72" s="265"/>
      <c r="AO72" s="265"/>
      <c r="AP72" s="264">
        <f>IF(SUM($AI$43:$AM$43)&gt;2,$AL$49,0)</f>
        <v>0</v>
      </c>
      <c r="AQ72" s="140"/>
      <c r="AR72" s="140"/>
      <c r="AS72" s="140"/>
    </row>
    <row r="73" spans="1:45" s="63" customFormat="1" ht="2.1" customHeight="1">
      <c r="A73" s="78"/>
      <c r="C73" s="170"/>
      <c r="D73" s="56"/>
      <c r="E73" s="56"/>
      <c r="F73" s="56"/>
      <c r="H73" s="221"/>
      <c r="I73" s="447"/>
      <c r="J73" s="448"/>
      <c r="K73" s="448"/>
      <c r="L73" s="448"/>
      <c r="M73" s="448"/>
      <c r="N73" s="448"/>
      <c r="O73" s="448"/>
      <c r="P73" s="56"/>
      <c r="R73" s="90"/>
      <c r="S73" s="56"/>
      <c r="T73" s="90"/>
      <c r="U73" s="56"/>
      <c r="V73" s="56"/>
      <c r="W73" s="91"/>
      <c r="X73" s="91"/>
      <c r="Z73" s="5"/>
      <c r="AA73" s="5"/>
      <c r="AB73" s="92"/>
      <c r="AC73" s="79"/>
      <c r="AD73" s="167"/>
      <c r="AE73" s="80"/>
      <c r="AG73" s="203"/>
      <c r="AH73" s="140"/>
      <c r="AI73" s="123"/>
      <c r="AJ73" s="140"/>
      <c r="AK73" s="140"/>
      <c r="AL73" s="140"/>
      <c r="AM73" s="204"/>
      <c r="AN73" s="265"/>
      <c r="AO73" s="265"/>
      <c r="AP73" s="264"/>
    </row>
    <row r="74" spans="1:45" s="63" customFormat="1" ht="15" customHeight="1">
      <c r="A74" s="78"/>
      <c r="B74" s="63" t="s">
        <v>82</v>
      </c>
      <c r="C74" s="88" t="str">
        <f>IF($AM$47&lt;=8,"ü","")</f>
        <v/>
      </c>
      <c r="D74" s="88" t="str">
        <f>IF(AM$47&lt;24,IF(AM$47&gt;8,"ü",""),"")</f>
        <v/>
      </c>
      <c r="E74" s="88" t="str">
        <f>IF($AM$47=24,"ü","")</f>
        <v/>
      </c>
      <c r="F74" s="221"/>
      <c r="G74" s="221"/>
      <c r="H74" s="221"/>
      <c r="I74" s="447"/>
      <c r="J74" s="448"/>
      <c r="K74" s="448"/>
      <c r="L74" s="448"/>
      <c r="M74" s="448"/>
      <c r="N74" s="448"/>
      <c r="O74" s="448"/>
      <c r="P74" s="442"/>
      <c r="Q74" s="443"/>
      <c r="R74" s="89"/>
      <c r="S74" s="180"/>
      <c r="T74" s="89"/>
      <c r="U74" s="442"/>
      <c r="V74" s="444"/>
      <c r="W74" s="445" t="str">
        <f>IF(AH74&lt;&gt;"",IF(COUNTA(P74:U74)&gt;0,IF(AL74&gt;AH74,AH74*-1,AL74*-1),""),"")</f>
        <v/>
      </c>
      <c r="X74" s="445"/>
      <c r="Y74" s="446"/>
      <c r="Z74" s="305" t="s">
        <v>56</v>
      </c>
      <c r="AA74" s="305"/>
      <c r="AB74" s="410" t="str">
        <f>IF(AH74&gt;0,AH74-IF(AL74&gt;AH74,AH74,AL74),"")</f>
        <v/>
      </c>
      <c r="AC74" s="410"/>
      <c r="AD74" s="167" t="s">
        <v>11</v>
      </c>
      <c r="AE74" s="80"/>
      <c r="AG74" s="203"/>
      <c r="AH74" s="149">
        <f>IF(SUM($AI$43:$AM$43)=1,$AN74,IF(SUM($AI$43:$AM$43)=2,$AO74,$AP74))</f>
        <v>0</v>
      </c>
      <c r="AI74" s="123" t="str">
        <f>IF($P74&lt;&gt;"",IF(($AJ$30*AI$64)&lt;-$AH$32,-$AH$32,$AJ$30*AI$64),"-")</f>
        <v>-</v>
      </c>
      <c r="AJ74" s="123" t="str">
        <f>IF($S74&lt;&gt;"",IF(($AJ$30*AJ$64)&lt;-$AI$32,-$AI$32,$AJ$30*AJ$64),"-")</f>
        <v>-</v>
      </c>
      <c r="AK74" s="123" t="str">
        <f>IF($U74&lt;&gt;"",IF(($AJ$30*AK$64)&lt;-$AJ$32,-$AJ$32,$AJ$30*AK$64),"-")</f>
        <v>-</v>
      </c>
      <c r="AL74" s="149">
        <f>IF(SUM(AI74:AK74)&gt;0,SUM(AI74:AK74),0)</f>
        <v>0</v>
      </c>
      <c r="AM74" s="148">
        <f>IF(AH74&lt;&gt;"-",AH74-IF(AL74&lt;&gt;"",AL74,0),"")</f>
        <v>0</v>
      </c>
      <c r="AN74" s="265"/>
      <c r="AO74" s="265"/>
      <c r="AP74" s="264">
        <f>IF(SUM($AI$43:$AM$43)&gt;2,$AM$49,0)</f>
        <v>0</v>
      </c>
    </row>
    <row r="75" spans="1:45" s="63" customFormat="1" ht="2.1" customHeight="1">
      <c r="A75" s="78"/>
      <c r="C75" s="56"/>
      <c r="E75" s="56"/>
      <c r="F75" s="56"/>
      <c r="I75" s="449" t="s">
        <v>122</v>
      </c>
      <c r="J75" s="449"/>
      <c r="K75" s="449"/>
      <c r="L75" s="449"/>
      <c r="M75" s="449"/>
      <c r="N75" s="449"/>
      <c r="O75" s="449"/>
      <c r="P75" s="56"/>
      <c r="R75" s="90"/>
      <c r="S75" s="56"/>
      <c r="T75" s="90"/>
      <c r="U75" s="56"/>
      <c r="V75" s="56"/>
      <c r="W75" s="91"/>
      <c r="X75" s="91"/>
      <c r="Z75" s="5"/>
      <c r="AA75" s="5"/>
      <c r="AB75" s="92"/>
      <c r="AC75" s="79"/>
      <c r="AD75" s="167"/>
      <c r="AE75" s="80"/>
      <c r="AL75" s="141"/>
      <c r="AP75" s="260"/>
    </row>
    <row r="76" spans="1:45" s="63" customFormat="1" ht="4.5" customHeight="1">
      <c r="A76" s="78"/>
      <c r="B76" s="5"/>
      <c r="C76" s="5"/>
      <c r="D76" s="5"/>
      <c r="E76" s="5"/>
      <c r="F76" s="5"/>
      <c r="G76" s="5"/>
      <c r="H76" s="163"/>
      <c r="I76" s="449"/>
      <c r="J76" s="449"/>
      <c r="K76" s="449"/>
      <c r="L76" s="449"/>
      <c r="M76" s="449"/>
      <c r="N76" s="449"/>
      <c r="O76" s="449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92"/>
      <c r="AC76" s="79"/>
      <c r="AD76" s="170"/>
      <c r="AE76" s="80"/>
      <c r="AH76" s="429" t="s">
        <v>102</v>
      </c>
      <c r="AI76" s="429"/>
      <c r="AJ76" s="429"/>
      <c r="AK76" s="429"/>
      <c r="AL76" s="429"/>
      <c r="AM76" s="429"/>
      <c r="AP76" s="260"/>
    </row>
    <row r="77" spans="1:45" s="5" customFormat="1" ht="20.100000000000001" customHeight="1">
      <c r="A77" s="19"/>
      <c r="D77" s="93"/>
      <c r="E77" s="93"/>
      <c r="F77" s="93"/>
      <c r="G77" s="93"/>
      <c r="H77" s="163"/>
      <c r="I77" s="449"/>
      <c r="J77" s="449"/>
      <c r="K77" s="449"/>
      <c r="L77" s="449"/>
      <c r="M77" s="449"/>
      <c r="N77" s="449"/>
      <c r="O77" s="449"/>
      <c r="P77" s="94"/>
      <c r="Q77" s="95" t="s">
        <v>61</v>
      </c>
      <c r="R77" s="95"/>
      <c r="S77" s="96"/>
      <c r="T77" s="96"/>
      <c r="U77" s="96"/>
      <c r="V77" s="96"/>
      <c r="W77" s="96"/>
      <c r="X77" s="96"/>
      <c r="Y77" s="96"/>
      <c r="Z77" s="96"/>
      <c r="AA77" s="96"/>
      <c r="AB77" s="450" t="str">
        <f>IF(SUM(AB50:AC58)+SUM(AB66:AC75)&lt;&gt;0,SUM(AB50:AC58)+SUM(AB66:AC75),"")</f>
        <v/>
      </c>
      <c r="AC77" s="450"/>
      <c r="AD77" s="171" t="s">
        <v>11</v>
      </c>
      <c r="AE77" s="20"/>
      <c r="AH77" s="429"/>
      <c r="AI77" s="429"/>
      <c r="AJ77" s="429"/>
      <c r="AK77" s="429"/>
      <c r="AL77" s="429"/>
      <c r="AM77" s="429"/>
    </row>
    <row r="78" spans="1:45" s="5" customFormat="1" ht="5.85" customHeight="1">
      <c r="A78" s="19"/>
      <c r="B78" s="451" t="s">
        <v>98</v>
      </c>
      <c r="C78" s="451"/>
      <c r="D78" s="452" t="s">
        <v>97</v>
      </c>
      <c r="E78" s="453"/>
      <c r="F78" s="453"/>
      <c r="G78" s="453"/>
      <c r="H78" s="453"/>
      <c r="I78" s="454" t="s">
        <v>103</v>
      </c>
      <c r="J78" s="454"/>
      <c r="K78" s="454"/>
      <c r="L78" s="455" t="s">
        <v>104</v>
      </c>
      <c r="M78" s="455"/>
      <c r="N78" s="336" t="s">
        <v>140</v>
      </c>
      <c r="R78" s="29"/>
      <c r="AB78" s="97"/>
      <c r="AC78" s="97"/>
      <c r="AD78" s="56"/>
      <c r="AE78" s="20"/>
    </row>
    <row r="79" spans="1:45" s="5" customFormat="1" ht="16.649999999999999" customHeight="1">
      <c r="A79" s="19"/>
      <c r="B79" s="451"/>
      <c r="C79" s="451"/>
      <c r="D79" s="453"/>
      <c r="E79" s="453"/>
      <c r="F79" s="453"/>
      <c r="G79" s="453"/>
      <c r="H79" s="453"/>
      <c r="I79" s="454"/>
      <c r="J79" s="454"/>
      <c r="K79" s="454"/>
      <c r="L79" s="455"/>
      <c r="M79" s="455"/>
      <c r="N79" s="336"/>
      <c r="O79" s="56"/>
      <c r="P79" s="56"/>
      <c r="Q79" s="56"/>
      <c r="R79" s="56"/>
      <c r="S79" s="56"/>
      <c r="T79" s="56"/>
      <c r="U79" s="56"/>
      <c r="V79" s="56"/>
      <c r="X79" s="280"/>
      <c r="Z79" s="280" t="s">
        <v>72</v>
      </c>
      <c r="AA79" s="98"/>
      <c r="AB79" s="407"/>
      <c r="AC79" s="407"/>
      <c r="AD79" s="167" t="s">
        <v>11</v>
      </c>
      <c r="AE79" s="20"/>
      <c r="AH79" s="281"/>
      <c r="AI79" s="281"/>
    </row>
    <row r="80" spans="1:45" s="5" customFormat="1" ht="5.85" customHeight="1">
      <c r="A80" s="19"/>
      <c r="B80" s="74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217"/>
      <c r="R80" s="29"/>
      <c r="AB80" s="97"/>
      <c r="AC80" s="97"/>
      <c r="AD80" s="56"/>
      <c r="AE80" s="20"/>
    </row>
    <row r="81" spans="1:31" s="5" customFormat="1" ht="17.100000000000001" customHeight="1">
      <c r="A81" s="19"/>
      <c r="B81" s="458"/>
      <c r="C81" s="458"/>
      <c r="D81" s="459"/>
      <c r="E81" s="459"/>
      <c r="F81" s="459"/>
      <c r="G81" s="459"/>
      <c r="H81" s="459"/>
      <c r="I81" s="456"/>
      <c r="J81" s="456"/>
      <c r="K81" s="456"/>
      <c r="L81" s="456"/>
      <c r="M81" s="219"/>
      <c r="N81" s="298"/>
      <c r="Z81" s="280" t="s">
        <v>62</v>
      </c>
      <c r="AB81" s="407"/>
      <c r="AC81" s="407"/>
      <c r="AD81" s="167" t="s">
        <v>11</v>
      </c>
      <c r="AE81" s="20"/>
    </row>
    <row r="82" spans="1:31" ht="17.100000000000001" customHeight="1" thickBot="1">
      <c r="A82" s="69"/>
      <c r="B82" s="458"/>
      <c r="C82" s="458"/>
      <c r="D82" s="459"/>
      <c r="E82" s="459"/>
      <c r="F82" s="459"/>
      <c r="G82" s="459"/>
      <c r="H82" s="459"/>
      <c r="I82" s="456"/>
      <c r="J82" s="456"/>
      <c r="K82" s="456"/>
      <c r="L82" s="456"/>
      <c r="M82" s="219" t="s">
        <v>84</v>
      </c>
      <c r="N82" s="298"/>
      <c r="AB82" s="99"/>
      <c r="AC82" s="99"/>
      <c r="AD82" s="172"/>
      <c r="AE82" s="71"/>
    </row>
    <row r="83" spans="1:31" ht="17.100000000000001" customHeight="1" thickBot="1">
      <c r="A83" s="69"/>
      <c r="B83" s="458"/>
      <c r="C83" s="458"/>
      <c r="D83" s="459"/>
      <c r="E83" s="459"/>
      <c r="F83" s="459"/>
      <c r="G83" s="459"/>
      <c r="H83" s="459"/>
      <c r="I83" s="456"/>
      <c r="J83" s="456"/>
      <c r="K83" s="456"/>
      <c r="L83" s="456"/>
      <c r="M83" s="219" t="s">
        <v>84</v>
      </c>
      <c r="N83" s="298"/>
      <c r="P83" s="199"/>
      <c r="Q83" s="200" t="s">
        <v>63</v>
      </c>
      <c r="R83" s="200"/>
      <c r="S83" s="201"/>
      <c r="T83" s="201"/>
      <c r="U83" s="201"/>
      <c r="V83" s="201"/>
      <c r="W83" s="201"/>
      <c r="X83" s="201"/>
      <c r="Y83" s="201"/>
      <c r="Z83" s="201"/>
      <c r="AA83" s="201"/>
      <c r="AB83" s="457" t="str">
        <f>IF(SUM(AB77,AB79,-AB81)&lt;&gt;0,SUM(AB77,AB79,-AB81),"")</f>
        <v/>
      </c>
      <c r="AC83" s="457"/>
      <c r="AD83" s="218" t="s">
        <v>11</v>
      </c>
      <c r="AE83" s="71"/>
    </row>
    <row r="84" spans="1:31" ht="17.100000000000001" customHeight="1" thickTop="1">
      <c r="A84" s="69"/>
      <c r="B84" s="458"/>
      <c r="C84" s="458"/>
      <c r="D84" s="459"/>
      <c r="E84" s="459"/>
      <c r="F84" s="459"/>
      <c r="G84" s="459"/>
      <c r="H84" s="459"/>
      <c r="I84" s="456"/>
      <c r="J84" s="456"/>
      <c r="K84" s="456"/>
      <c r="L84" s="456"/>
      <c r="M84" s="219" t="s">
        <v>84</v>
      </c>
      <c r="N84" s="298"/>
      <c r="P84" s="100"/>
      <c r="Q84" s="101" t="s">
        <v>64</v>
      </c>
      <c r="R84" s="102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4"/>
      <c r="AD84" s="105"/>
      <c r="AE84" s="71"/>
    </row>
    <row r="85" spans="1:31" ht="17.100000000000001" customHeight="1">
      <c r="A85" s="69"/>
      <c r="B85" s="466" t="s">
        <v>141</v>
      </c>
      <c r="C85" s="466"/>
      <c r="D85" s="466"/>
      <c r="E85" s="466"/>
      <c r="F85" s="466"/>
      <c r="G85" s="466"/>
      <c r="H85" s="466"/>
      <c r="I85" s="466"/>
      <c r="J85" s="466"/>
      <c r="K85" s="466"/>
      <c r="L85" s="466"/>
      <c r="M85" s="466"/>
      <c r="N85" s="466"/>
      <c r="P85" s="106"/>
      <c r="Q85" s="469"/>
      <c r="R85" s="469"/>
      <c r="S85" s="469"/>
      <c r="T85" s="469"/>
      <c r="U85" s="469"/>
      <c r="V85" s="469"/>
      <c r="W85" s="469"/>
      <c r="X85" s="469"/>
      <c r="Y85" s="469"/>
      <c r="Z85" s="469"/>
      <c r="AA85" s="469"/>
      <c r="AB85" s="469"/>
      <c r="AC85" s="469"/>
      <c r="AD85" s="105"/>
      <c r="AE85" s="71"/>
    </row>
    <row r="86" spans="1:31" ht="5.85" customHeight="1" thickBot="1">
      <c r="A86" s="69"/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7"/>
      <c r="N86" s="467"/>
      <c r="P86" s="107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9"/>
      <c r="AD86" s="110"/>
      <c r="AE86" s="71"/>
    </row>
    <row r="87" spans="1:31" ht="8.1" customHeight="1" thickBot="1">
      <c r="A87" s="69"/>
      <c r="B87" s="468"/>
      <c r="C87" s="468"/>
      <c r="D87" s="468"/>
      <c r="E87" s="468"/>
      <c r="F87" s="468"/>
      <c r="G87" s="468"/>
      <c r="H87" s="468"/>
      <c r="I87" s="468"/>
      <c r="J87" s="468"/>
      <c r="K87" s="468"/>
      <c r="L87" s="468"/>
      <c r="M87" s="468"/>
      <c r="N87" s="468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72"/>
      <c r="AD87" s="61"/>
      <c r="AE87" s="71"/>
    </row>
    <row r="88" spans="1:31" ht="6.9" customHeight="1">
      <c r="A88" s="69"/>
      <c r="B88" s="470" t="s">
        <v>89</v>
      </c>
      <c r="C88" s="471"/>
      <c r="D88" s="471"/>
      <c r="E88" s="471"/>
      <c r="F88" s="471"/>
      <c r="G88" s="471"/>
      <c r="H88" s="471"/>
      <c r="I88" s="471"/>
      <c r="J88" s="471"/>
      <c r="K88" s="471"/>
      <c r="L88" s="471"/>
      <c r="M88" s="473" t="s">
        <v>65</v>
      </c>
      <c r="N88" s="473"/>
      <c r="O88" s="473"/>
      <c r="P88" s="473"/>
      <c r="Q88" s="473"/>
      <c r="R88" s="473"/>
      <c r="S88" s="473"/>
      <c r="T88" s="216"/>
      <c r="U88" s="475" t="s">
        <v>66</v>
      </c>
      <c r="V88" s="476"/>
      <c r="W88" s="476"/>
      <c r="X88" s="476"/>
      <c r="Y88" s="476"/>
      <c r="Z88" s="476"/>
      <c r="AA88" s="476"/>
      <c r="AB88" s="476"/>
      <c r="AC88" s="476"/>
      <c r="AD88" s="476"/>
      <c r="AE88" s="71"/>
    </row>
    <row r="89" spans="1:31" s="112" customFormat="1" ht="23.1" customHeight="1">
      <c r="A89" s="111"/>
      <c r="B89" s="472"/>
      <c r="C89" s="472"/>
      <c r="D89" s="472"/>
      <c r="E89" s="472"/>
      <c r="F89" s="472"/>
      <c r="G89" s="472"/>
      <c r="H89" s="472"/>
      <c r="I89" s="472"/>
      <c r="J89" s="472"/>
      <c r="K89" s="472"/>
      <c r="L89" s="472"/>
      <c r="M89" s="474"/>
      <c r="N89" s="474"/>
      <c r="O89" s="474"/>
      <c r="P89" s="474"/>
      <c r="Q89" s="474"/>
      <c r="R89" s="474"/>
      <c r="S89" s="474"/>
      <c r="T89" s="127"/>
      <c r="U89" s="477"/>
      <c r="V89" s="477"/>
      <c r="W89" s="477"/>
      <c r="X89" s="477"/>
      <c r="Y89" s="477"/>
      <c r="Z89" s="477"/>
      <c r="AA89" s="477"/>
      <c r="AB89" s="477"/>
      <c r="AC89" s="477"/>
      <c r="AD89" s="477"/>
      <c r="AE89" s="113"/>
    </row>
    <row r="90" spans="1:31" s="112" customFormat="1" ht="23.1" customHeight="1">
      <c r="A90" s="111"/>
      <c r="B90" s="472"/>
      <c r="C90" s="472"/>
      <c r="D90" s="472"/>
      <c r="E90" s="472"/>
      <c r="F90" s="472"/>
      <c r="G90" s="472"/>
      <c r="H90" s="472"/>
      <c r="I90" s="472"/>
      <c r="J90" s="472"/>
      <c r="K90" s="472"/>
      <c r="L90" s="472"/>
      <c r="M90" s="474"/>
      <c r="N90" s="474"/>
      <c r="O90" s="474"/>
      <c r="P90" s="474"/>
      <c r="Q90" s="474"/>
      <c r="R90" s="474"/>
      <c r="S90" s="474"/>
      <c r="T90" s="127"/>
      <c r="U90" s="401"/>
      <c r="V90" s="401"/>
      <c r="W90" s="401"/>
      <c r="X90" s="401"/>
      <c r="Y90" s="401"/>
      <c r="Z90" s="401"/>
      <c r="AA90" s="401"/>
      <c r="AB90" s="401"/>
      <c r="AC90" s="401"/>
      <c r="AD90" s="401"/>
      <c r="AE90" s="113"/>
    </row>
    <row r="91" spans="1:31" s="117" customFormat="1" ht="17.100000000000001" customHeight="1">
      <c r="A91" s="114"/>
      <c r="B91" s="460" t="s">
        <v>67</v>
      </c>
      <c r="C91" s="461"/>
      <c r="D91" s="461"/>
      <c r="E91" s="461"/>
      <c r="F91" s="461"/>
      <c r="G91" s="461"/>
      <c r="H91" s="461"/>
      <c r="I91" s="461"/>
      <c r="J91" s="461"/>
      <c r="K91" s="461"/>
      <c r="L91" s="461"/>
      <c r="M91" s="462" t="s">
        <v>67</v>
      </c>
      <c r="N91" s="462"/>
      <c r="O91" s="462"/>
      <c r="P91" s="462"/>
      <c r="Q91" s="462"/>
      <c r="R91" s="462"/>
      <c r="S91" s="462"/>
      <c r="T91" s="115"/>
      <c r="U91" s="463" t="s">
        <v>68</v>
      </c>
      <c r="V91" s="463"/>
      <c r="W91" s="463"/>
      <c r="X91" s="463"/>
      <c r="Y91" s="463"/>
      <c r="Z91" s="463"/>
      <c r="AA91" s="463"/>
      <c r="AB91" s="463"/>
      <c r="AC91" s="463"/>
      <c r="AD91" s="464"/>
      <c r="AE91" s="116"/>
    </row>
    <row r="92" spans="1:31" s="81" customFormat="1" ht="24.9" customHeight="1">
      <c r="A92" s="118"/>
      <c r="B92" s="401"/>
      <c r="C92" s="465"/>
      <c r="D92" s="465"/>
      <c r="E92" s="465"/>
      <c r="F92" s="465"/>
      <c r="G92" s="465"/>
      <c r="H92" s="465"/>
      <c r="I92" s="465"/>
      <c r="J92" s="465"/>
      <c r="K92" s="222"/>
      <c r="M92" s="401"/>
      <c r="N92" s="465"/>
      <c r="O92" s="465"/>
      <c r="P92" s="465"/>
      <c r="Q92" s="465"/>
      <c r="R92" s="465"/>
      <c r="S92" s="465"/>
      <c r="T92" s="119"/>
      <c r="U92" s="401"/>
      <c r="V92" s="401"/>
      <c r="W92" s="401"/>
      <c r="X92" s="401"/>
      <c r="Y92" s="401"/>
      <c r="Z92" s="401"/>
      <c r="AA92" s="401"/>
      <c r="AB92" s="401"/>
      <c r="AC92" s="401"/>
      <c r="AD92" s="401"/>
      <c r="AE92" s="120"/>
    </row>
    <row r="93" spans="1:31" ht="13.8" thickBot="1">
      <c r="A93" s="59"/>
      <c r="B93" s="404" t="s">
        <v>69</v>
      </c>
      <c r="C93" s="404"/>
      <c r="D93" s="404"/>
      <c r="E93" s="404"/>
      <c r="F93" s="404"/>
      <c r="G93" s="404"/>
      <c r="H93" s="404"/>
      <c r="I93" s="404"/>
      <c r="J93" s="404"/>
      <c r="K93" s="223"/>
      <c r="L93" s="61"/>
      <c r="M93" s="404" t="s">
        <v>70</v>
      </c>
      <c r="N93" s="404"/>
      <c r="O93" s="404"/>
      <c r="P93" s="404"/>
      <c r="Q93" s="404"/>
      <c r="R93" s="404"/>
      <c r="S93" s="404"/>
      <c r="T93" s="121"/>
      <c r="U93" s="404" t="s">
        <v>71</v>
      </c>
      <c r="V93" s="404"/>
      <c r="W93" s="404"/>
      <c r="X93" s="404"/>
      <c r="Y93" s="404"/>
      <c r="Z93" s="404"/>
      <c r="AA93" s="404"/>
      <c r="AB93" s="404"/>
      <c r="AC93" s="404"/>
      <c r="AD93" s="404"/>
      <c r="AE93" s="62"/>
    </row>
    <row r="95" spans="1:31">
      <c r="B95" s="261"/>
    </row>
  </sheetData>
  <sheetProtection algorithmName="SHA-512" hashValue="0GQ61wCMCpDgkvLaKv6dmCT3rqDXtYsH7ClrFR9JdqRd66EhPGDJGwcXMpbvwRdpxpP7svXgDGjAxIYPbRXH2w==" saltValue="4GzFg2Grty9MsYq44ctlLQ==" spinCount="100000" sheet="1" objects="1" scenarios="1"/>
  <mergeCells count="203">
    <mergeCell ref="AB54:AC54"/>
    <mergeCell ref="Z54:AA54"/>
    <mergeCell ref="AA27:AC27"/>
    <mergeCell ref="D50:Q50"/>
    <mergeCell ref="B93:J93"/>
    <mergeCell ref="M93:S93"/>
    <mergeCell ref="U93:AD93"/>
    <mergeCell ref="B81:C81"/>
    <mergeCell ref="D81:H81"/>
    <mergeCell ref="I81:L81"/>
    <mergeCell ref="B91:L91"/>
    <mergeCell ref="M91:S91"/>
    <mergeCell ref="U91:AD91"/>
    <mergeCell ref="B92:J92"/>
    <mergeCell ref="M92:S92"/>
    <mergeCell ref="U92:AD92"/>
    <mergeCell ref="B85:N87"/>
    <mergeCell ref="Q85:AC85"/>
    <mergeCell ref="B88:L90"/>
    <mergeCell ref="M88:S90"/>
    <mergeCell ref="U88:AD89"/>
    <mergeCell ref="U90:AD90"/>
    <mergeCell ref="B84:C84"/>
    <mergeCell ref="D84:H84"/>
    <mergeCell ref="I84:L84"/>
    <mergeCell ref="AB83:AC83"/>
    <mergeCell ref="B82:C82"/>
    <mergeCell ref="D82:H82"/>
    <mergeCell ref="I82:L82"/>
    <mergeCell ref="AB81:AC81"/>
    <mergeCell ref="B83:C83"/>
    <mergeCell ref="D83:H83"/>
    <mergeCell ref="I83:L83"/>
    <mergeCell ref="I75:O77"/>
    <mergeCell ref="AH76:AM77"/>
    <mergeCell ref="AB77:AC77"/>
    <mergeCell ref="B78:C79"/>
    <mergeCell ref="D78:H79"/>
    <mergeCell ref="I78:K79"/>
    <mergeCell ref="L78:M79"/>
    <mergeCell ref="N78:N79"/>
    <mergeCell ref="AB79:AC79"/>
    <mergeCell ref="AB72:AC72"/>
    <mergeCell ref="P74:Q74"/>
    <mergeCell ref="U74:V74"/>
    <mergeCell ref="W74:Y74"/>
    <mergeCell ref="Z74:AA74"/>
    <mergeCell ref="AB74:AC74"/>
    <mergeCell ref="I70:O74"/>
    <mergeCell ref="P70:Q70"/>
    <mergeCell ref="U70:V70"/>
    <mergeCell ref="W70:Y70"/>
    <mergeCell ref="Z70:AA70"/>
    <mergeCell ref="AB70:AC70"/>
    <mergeCell ref="P72:Q72"/>
    <mergeCell ref="U72:V72"/>
    <mergeCell ref="W72:Y72"/>
    <mergeCell ref="Z72:AA72"/>
    <mergeCell ref="M68:N68"/>
    <mergeCell ref="P68:Q68"/>
    <mergeCell ref="U68:V68"/>
    <mergeCell ref="W68:Y68"/>
    <mergeCell ref="Z68:AA68"/>
    <mergeCell ref="AB68:AC68"/>
    <mergeCell ref="M66:N66"/>
    <mergeCell ref="P66:Q66"/>
    <mergeCell ref="U66:V66"/>
    <mergeCell ref="W66:Y66"/>
    <mergeCell ref="Z66:AA66"/>
    <mergeCell ref="AB66:AC66"/>
    <mergeCell ref="AH63:AH64"/>
    <mergeCell ref="AL63:AL64"/>
    <mergeCell ref="AM63:AM64"/>
    <mergeCell ref="F64:H64"/>
    <mergeCell ref="J64:L64"/>
    <mergeCell ref="M64:O64"/>
    <mergeCell ref="P64:Q64"/>
    <mergeCell ref="U64:V64"/>
    <mergeCell ref="A63:B63"/>
    <mergeCell ref="F63:H63"/>
    <mergeCell ref="I63:O63"/>
    <mergeCell ref="P63:Q63"/>
    <mergeCell ref="U63:V63"/>
    <mergeCell ref="W63:Y64"/>
    <mergeCell ref="D59:L59"/>
    <mergeCell ref="B62:H62"/>
    <mergeCell ref="I62:O62"/>
    <mergeCell ref="P62:Z62"/>
    <mergeCell ref="AI62:AK62"/>
    <mergeCell ref="D56:N56"/>
    <mergeCell ref="Z56:AA56"/>
    <mergeCell ref="AB56:AC56"/>
    <mergeCell ref="D58:L58"/>
    <mergeCell ref="Z58:AA58"/>
    <mergeCell ref="AB58:AC58"/>
    <mergeCell ref="AB50:AC50"/>
    <mergeCell ref="D52:N52"/>
    <mergeCell ref="Z52:AA52"/>
    <mergeCell ref="AB52:AC52"/>
    <mergeCell ref="AI53:AM53"/>
    <mergeCell ref="R50:T51"/>
    <mergeCell ref="U50:Y52"/>
    <mergeCell ref="Z50:AA50"/>
    <mergeCell ref="B47:E47"/>
    <mergeCell ref="G47:H47"/>
    <mergeCell ref="I47:L47"/>
    <mergeCell ref="Q47:R47"/>
    <mergeCell ref="U47:W47"/>
    <mergeCell ref="AA47:AB47"/>
    <mergeCell ref="B43:E43"/>
    <mergeCell ref="G43:H43"/>
    <mergeCell ref="I43:L43"/>
    <mergeCell ref="Q43:R43"/>
    <mergeCell ref="U43:W43"/>
    <mergeCell ref="AA43:AB43"/>
    <mergeCell ref="I40:Q40"/>
    <mergeCell ref="T40:AB40"/>
    <mergeCell ref="J41:L41"/>
    <mergeCell ref="N41:O41"/>
    <mergeCell ref="U41:W41"/>
    <mergeCell ref="AA41:AC41"/>
    <mergeCell ref="D38:H39"/>
    <mergeCell ref="R38:S39"/>
    <mergeCell ref="AC38:AD39"/>
    <mergeCell ref="B39:C39"/>
    <mergeCell ref="I39:Q39"/>
    <mergeCell ref="T39:AB39"/>
    <mergeCell ref="AM33:AR34"/>
    <mergeCell ref="AI34:AL34"/>
    <mergeCell ref="B35:C35"/>
    <mergeCell ref="D35:N35"/>
    <mergeCell ref="O35:S36"/>
    <mergeCell ref="T35:AC35"/>
    <mergeCell ref="D36:N36"/>
    <mergeCell ref="T36:AC36"/>
    <mergeCell ref="AA31:AC32"/>
    <mergeCell ref="B33:G33"/>
    <mergeCell ref="J33:O34"/>
    <mergeCell ref="Q33:W34"/>
    <mergeCell ref="AA33:AD34"/>
    <mergeCell ref="AH33:AL33"/>
    <mergeCell ref="N30:O30"/>
    <mergeCell ref="Q30:S30"/>
    <mergeCell ref="U30:W30"/>
    <mergeCell ref="B31:E32"/>
    <mergeCell ref="J31:O32"/>
    <mergeCell ref="Q31:W32"/>
    <mergeCell ref="AA25:AB25"/>
    <mergeCell ref="B27:E27"/>
    <mergeCell ref="J27:L27"/>
    <mergeCell ref="N27:O27"/>
    <mergeCell ref="V27:W27"/>
    <mergeCell ref="J29:L29"/>
    <mergeCell ref="N29:O29"/>
    <mergeCell ref="Q29:S29"/>
    <mergeCell ref="U29:W29"/>
    <mergeCell ref="B25:E25"/>
    <mergeCell ref="G25:H25"/>
    <mergeCell ref="I25:L25"/>
    <mergeCell ref="Q25:R25"/>
    <mergeCell ref="S25:T25"/>
    <mergeCell ref="U25:W25"/>
    <mergeCell ref="J24:L24"/>
    <mergeCell ref="N24:O24"/>
    <mergeCell ref="V24:W24"/>
    <mergeCell ref="AA24:AC24"/>
    <mergeCell ref="AH24:AJ24"/>
    <mergeCell ref="AK24:AL24"/>
    <mergeCell ref="B22:E22"/>
    <mergeCell ref="G22:H22"/>
    <mergeCell ref="I22:L22"/>
    <mergeCell ref="Q22:R22"/>
    <mergeCell ref="U22:W22"/>
    <mergeCell ref="AA22:AB22"/>
    <mergeCell ref="G15:H15"/>
    <mergeCell ref="I15:AD15"/>
    <mergeCell ref="J17:L17"/>
    <mergeCell ref="N17:R17"/>
    <mergeCell ref="S17:T17"/>
    <mergeCell ref="W17:AD19"/>
    <mergeCell ref="AH8:AN10"/>
    <mergeCell ref="C10:Q10"/>
    <mergeCell ref="U10:AD10"/>
    <mergeCell ref="AC12:AD13"/>
    <mergeCell ref="B13:C13"/>
    <mergeCell ref="I13:Q13"/>
    <mergeCell ref="R13:S13"/>
    <mergeCell ref="T13:AB13"/>
    <mergeCell ref="AK13:AL13"/>
    <mergeCell ref="AH1:AM3"/>
    <mergeCell ref="T2:V2"/>
    <mergeCell ref="AA2:AD2"/>
    <mergeCell ref="C4:R4"/>
    <mergeCell ref="C6:H6"/>
    <mergeCell ref="I6:L6"/>
    <mergeCell ref="M6:Q6"/>
    <mergeCell ref="U6:AD6"/>
    <mergeCell ref="B7:B8"/>
    <mergeCell ref="C8:Q8"/>
    <mergeCell ref="U8:AD8"/>
    <mergeCell ref="C1:R3"/>
    <mergeCell ref="T1:V1"/>
    <mergeCell ref="AA1:AD1"/>
  </mergeCells>
  <conditionalFormatting sqref="AH49">
    <cfRule type="cellIs" dxfId="5" priority="6" stopIfTrue="1" operator="greaterThan">
      <formula>0</formula>
    </cfRule>
  </conditionalFormatting>
  <conditionalFormatting sqref="AR49:AS49 AI49:AM49">
    <cfRule type="cellIs" dxfId="4" priority="5" stopIfTrue="1" operator="between">
      <formula>6</formula>
      <formula>24</formula>
    </cfRule>
  </conditionalFormatting>
  <conditionalFormatting sqref="AP45:AS45">
    <cfRule type="cellIs" dxfId="3" priority="4" stopIfTrue="1" operator="equal">
      <formula>0</formula>
    </cfRule>
  </conditionalFormatting>
  <conditionalFormatting sqref="AP47:AS47">
    <cfRule type="cellIs" dxfId="2" priority="3" stopIfTrue="1" operator="equal">
      <formula>"-"</formula>
    </cfRule>
  </conditionalFormatting>
  <conditionalFormatting sqref="AI42:AM42">
    <cfRule type="expression" dxfId="1" priority="2" stopIfTrue="1">
      <formula>AI$43&lt;&gt;"-"</formula>
    </cfRule>
  </conditionalFormatting>
  <conditionalFormatting sqref="AO49">
    <cfRule type="cellIs" dxfId="0" priority="1" stopIfTrue="1" operator="between">
      <formula>6</formula>
      <formula>24</formula>
    </cfRule>
  </conditionalFormatting>
  <printOptions horizontalCentered="1"/>
  <pageMargins left="0.35433070866141736" right="0.19685039370078741" top="0.19685039370078741" bottom="0.31496062992125984" header="0.15748031496062992" footer="0.15748031496062992"/>
  <pageSetup paperSize="9" scale="81" orientation="portrait" r:id="rId1"/>
  <headerFooter alignWithMargins="0">
    <oddFooter>&amp;L&amp;7LSB Sachsen, Finanzen/Controlling, Version  2014 - angepasst: 07/2019</oddFooter>
  </headerFooter>
  <rowBreaks count="1" manualBreakCount="1">
    <brk id="36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480060</xdr:colOff>
                    <xdr:row>11</xdr:row>
                    <xdr:rowOff>60960</xdr:rowOff>
                  </from>
                  <to>
                    <xdr:col>28</xdr:col>
                    <xdr:colOff>190500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27</xdr:col>
                    <xdr:colOff>480060</xdr:colOff>
                    <xdr:row>38</xdr:row>
                    <xdr:rowOff>22860</xdr:rowOff>
                  </from>
                  <to>
                    <xdr:col>28</xdr:col>
                    <xdr:colOff>190500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11</xdr:col>
                    <xdr:colOff>144780</xdr:colOff>
                    <xdr:row>80</xdr:row>
                    <xdr:rowOff>30480</xdr:rowOff>
                  </from>
                  <to>
                    <xdr:col>12</xdr:col>
                    <xdr:colOff>160020</xdr:colOff>
                    <xdr:row>80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11</xdr:col>
                    <xdr:colOff>144780</xdr:colOff>
                    <xdr:row>81</xdr:row>
                    <xdr:rowOff>30480</xdr:rowOff>
                  </from>
                  <to>
                    <xdr:col>12</xdr:col>
                    <xdr:colOff>160020</xdr:colOff>
                    <xdr:row>81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11</xdr:col>
                    <xdr:colOff>144780</xdr:colOff>
                    <xdr:row>82</xdr:row>
                    <xdr:rowOff>30480</xdr:rowOff>
                  </from>
                  <to>
                    <xdr:col>12</xdr:col>
                    <xdr:colOff>160020</xdr:colOff>
                    <xdr:row>82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11</xdr:col>
                    <xdr:colOff>144780</xdr:colOff>
                    <xdr:row>83</xdr:row>
                    <xdr:rowOff>38100</xdr:rowOff>
                  </from>
                  <to>
                    <xdr:col>12</xdr:col>
                    <xdr:colOff>160020</xdr:colOff>
                    <xdr:row>83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Einzelreise</vt:lpstr>
      <vt:lpstr>Einzelreise!Druckbereich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Dienstreiseformular, LSB und Mitglieder</dc:title>
  <dc:creator>Stefan Hofmann</dc:creator>
  <dc:description>Version 13.12.2006,_x000d_
mit neuen Sachbezugswerten für 2007</dc:description>
  <cp:lastModifiedBy>SLM_Stark</cp:lastModifiedBy>
  <cp:lastPrinted>2023-09-05T13:43:19Z</cp:lastPrinted>
  <dcterms:created xsi:type="dcterms:W3CDTF">2005-03-22T06:20:26Z</dcterms:created>
  <dcterms:modified xsi:type="dcterms:W3CDTF">2023-09-06T15:58:03Z</dcterms:modified>
</cp:coreProperties>
</file>